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Data\Gerald\Texte\EXPLEO\"/>
    </mc:Choice>
  </mc:AlternateContent>
  <xr:revisionPtr revIDLastSave="0" documentId="13_ncr:1_{0348CA67-51E9-4EB2-875F-85A5D99AB32A}" xr6:coauthVersionLast="36" xr6:coauthVersionMax="36" xr10:uidLastSave="{00000000-0000-0000-0000-000000000000}"/>
  <bookViews>
    <workbookView xWindow="0" yWindow="0" windowWidth="17424" windowHeight="8352" xr2:uid="{7347DC6B-A694-42BF-8083-895A34551BD4}"/>
  </bookViews>
  <sheets>
    <sheet name="Teamkalender" sheetId="1" r:id="rId1"/>
    <sheet name="MA1-rot" sheetId="4" r:id="rId2"/>
    <sheet name="MA2-orange" sheetId="5" r:id="rId3"/>
    <sheet name="MA3-grün" sheetId="6" r:id="rId4"/>
    <sheet name="MA4-blau" sheetId="7" r:id="rId5"/>
    <sheet name="Termine" sheetId="9" r:id="rId6"/>
    <sheet name="Feiertage" sheetId="2" r:id="rId7"/>
    <sheet name="BesondereTage" sheetId="10" r:id="rId8"/>
    <sheet name="Schulferien" sheetId="3" r:id="rId9"/>
    <sheet name="Info" sheetId="8" r:id="rId10"/>
  </sheets>
  <definedNames>
    <definedName name="ADVENT_1">BesondereTage!$A$12</definedName>
    <definedName name="KALENDER_JAHR">Teamkalender!$B$1</definedName>
    <definedName name="OSTERN">Feiertage!$A$7</definedName>
    <definedName name="Titel">Termine!$B$1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0" l="1"/>
  <c r="A8" i="10" l="1"/>
  <c r="A18" i="10" l="1"/>
  <c r="A16" i="10"/>
  <c r="A17" i="10"/>
  <c r="A9" i="10"/>
  <c r="A12" i="10"/>
  <c r="A4" i="10"/>
  <c r="AF1" i="1"/>
  <c r="A11" i="10" l="1"/>
  <c r="A10" i="10"/>
  <c r="A13" i="10"/>
  <c r="A15" i="10"/>
  <c r="A14" i="10"/>
  <c r="BT37" i="1"/>
  <c r="BF37" i="1"/>
  <c r="AR37" i="1"/>
  <c r="AD37" i="1"/>
  <c r="P37" i="1"/>
  <c r="B37" i="1"/>
  <c r="BT4" i="1"/>
  <c r="BF4" i="1"/>
  <c r="AR4" i="1"/>
  <c r="AD4" i="1"/>
  <c r="P4" i="1"/>
  <c r="B4" i="1"/>
  <c r="B1" i="2"/>
  <c r="BT5" i="1" l="1"/>
  <c r="CA4" i="1"/>
  <c r="BT38" i="1"/>
  <c r="CA37" i="1"/>
  <c r="BF38" i="1"/>
  <c r="BM37" i="1"/>
  <c r="BF5" i="1"/>
  <c r="BM4" i="1"/>
  <c r="AR38" i="1"/>
  <c r="AY37" i="1"/>
  <c r="AR5" i="1"/>
  <c r="AY4" i="1"/>
  <c r="AD38" i="1"/>
  <c r="AK37" i="1"/>
  <c r="AK4" i="1"/>
  <c r="AD5" i="1"/>
  <c r="B38" i="1"/>
  <c r="I37" i="1"/>
  <c r="B5" i="1"/>
  <c r="I4" i="1"/>
  <c r="A18" i="2"/>
  <c r="A19" i="2"/>
  <c r="W37" i="1"/>
  <c r="W4" i="1"/>
  <c r="P38" i="1"/>
  <c r="P5" i="1"/>
  <c r="O4" i="1"/>
  <c r="A17" i="2"/>
  <c r="A16" i="2"/>
  <c r="A15" i="2"/>
  <c r="A14" i="2"/>
  <c r="A9" i="2"/>
  <c r="A7" i="2"/>
  <c r="A5" i="2"/>
  <c r="A4" i="2"/>
  <c r="BT39" i="1" l="1"/>
  <c r="CD39" i="1" s="1"/>
  <c r="CA38" i="1"/>
  <c r="BT6" i="1"/>
  <c r="CE6" i="1" s="1"/>
  <c r="CA5" i="1"/>
  <c r="BF6" i="1"/>
  <c r="BO6" i="1" s="1"/>
  <c r="BM5" i="1"/>
  <c r="BF39" i="1"/>
  <c r="BO39" i="1" s="1"/>
  <c r="BM38" i="1"/>
  <c r="AR39" i="1"/>
  <c r="BB39" i="1" s="1"/>
  <c r="AY38" i="1"/>
  <c r="AR6" i="1"/>
  <c r="BD6" i="1" s="1"/>
  <c r="AY5" i="1"/>
  <c r="AD39" i="1"/>
  <c r="AM39" i="1" s="1"/>
  <c r="AK38" i="1"/>
  <c r="AK5" i="1"/>
  <c r="AD6" i="1"/>
  <c r="AM6" i="1" s="1"/>
  <c r="B6" i="1"/>
  <c r="K6" i="1" s="1"/>
  <c r="I5" i="1"/>
  <c r="B39" i="1"/>
  <c r="C39" i="1" s="1"/>
  <c r="I38" i="1"/>
  <c r="W5" i="1"/>
  <c r="W38" i="1"/>
  <c r="A5" i="10"/>
  <c r="A6" i="10"/>
  <c r="A7" i="10"/>
  <c r="P39" i="1"/>
  <c r="AA39" i="1" s="1"/>
  <c r="P6" i="1"/>
  <c r="Y6" i="1" s="1"/>
  <c r="Q5" i="1"/>
  <c r="O5" i="1"/>
  <c r="A12" i="2"/>
  <c r="A13" i="2"/>
  <c r="A11" i="2"/>
  <c r="A6" i="2"/>
  <c r="A8" i="2"/>
  <c r="A10" i="2"/>
  <c r="E2" i="8"/>
  <c r="D2" i="8"/>
  <c r="C2" i="8"/>
  <c r="B2" i="8"/>
  <c r="R69" i="1"/>
  <c r="D69" i="1"/>
  <c r="AT69" i="1"/>
  <c r="AF69" i="1"/>
  <c r="C38" i="1"/>
  <c r="C37" i="1"/>
  <c r="CC38" i="1"/>
  <c r="CD38" i="1"/>
  <c r="CE38" i="1"/>
  <c r="CF38" i="1"/>
  <c r="CF37" i="1"/>
  <c r="CE37" i="1"/>
  <c r="CD37" i="1"/>
  <c r="CC37" i="1"/>
  <c r="CF5" i="1"/>
  <c r="CE5" i="1"/>
  <c r="CD5" i="1"/>
  <c r="CC5" i="1"/>
  <c r="BU5" i="1"/>
  <c r="CF4" i="1"/>
  <c r="CE4" i="1"/>
  <c r="CD4" i="1"/>
  <c r="CC4" i="1"/>
  <c r="BU4" i="1"/>
  <c r="BO38" i="1"/>
  <c r="BP38" i="1"/>
  <c r="BQ38" i="1"/>
  <c r="BR38" i="1"/>
  <c r="BQ39" i="1"/>
  <c r="BR39" i="1"/>
  <c r="BR37" i="1"/>
  <c r="BQ37" i="1"/>
  <c r="BP37" i="1"/>
  <c r="BO37" i="1"/>
  <c r="BR6" i="1"/>
  <c r="BQ6" i="1"/>
  <c r="BR5" i="1"/>
  <c r="BQ5" i="1"/>
  <c r="BP5" i="1"/>
  <c r="BO5" i="1"/>
  <c r="BG5" i="1"/>
  <c r="BR4" i="1"/>
  <c r="BQ4" i="1"/>
  <c r="BP4" i="1"/>
  <c r="BO4" i="1"/>
  <c r="BG4" i="1"/>
  <c r="BA38" i="1"/>
  <c r="BB38" i="1"/>
  <c r="BC38" i="1"/>
  <c r="BD38" i="1"/>
  <c r="BD37" i="1"/>
  <c r="BC37" i="1"/>
  <c r="BB37" i="1"/>
  <c r="BA37" i="1"/>
  <c r="BD5" i="1"/>
  <c r="BC5" i="1"/>
  <c r="BB5" i="1"/>
  <c r="BA5" i="1"/>
  <c r="AS5" i="1"/>
  <c r="BD4" i="1"/>
  <c r="BC4" i="1"/>
  <c r="BB4" i="1"/>
  <c r="BA4" i="1"/>
  <c r="AS4" i="1"/>
  <c r="AM38" i="1"/>
  <c r="AN38" i="1"/>
  <c r="AO38" i="1"/>
  <c r="AP38" i="1"/>
  <c r="AP39" i="1"/>
  <c r="AP37" i="1"/>
  <c r="AO37" i="1"/>
  <c r="AN37" i="1"/>
  <c r="AM37" i="1"/>
  <c r="AP5" i="1"/>
  <c r="AO5" i="1"/>
  <c r="AN5" i="1"/>
  <c r="AM5" i="1"/>
  <c r="AE5" i="1"/>
  <c r="AP4" i="1"/>
  <c r="AO4" i="1"/>
  <c r="AN4" i="1"/>
  <c r="AM4" i="1"/>
  <c r="AE4" i="1"/>
  <c r="AB38" i="1"/>
  <c r="AB37" i="1"/>
  <c r="AA38" i="1"/>
  <c r="AA37" i="1"/>
  <c r="Z38" i="1"/>
  <c r="Z37" i="1"/>
  <c r="Y38" i="1"/>
  <c r="Y37" i="1"/>
  <c r="AB5" i="1"/>
  <c r="AA5" i="1"/>
  <c r="Z5" i="1"/>
  <c r="Y5" i="1"/>
  <c r="AB4" i="1"/>
  <c r="AA4" i="1"/>
  <c r="Z4" i="1"/>
  <c r="Y4" i="1"/>
  <c r="Q4" i="1"/>
  <c r="N38" i="1"/>
  <c r="N37" i="1"/>
  <c r="M38" i="1"/>
  <c r="M37" i="1"/>
  <c r="L38" i="1"/>
  <c r="L37" i="1"/>
  <c r="K38" i="1"/>
  <c r="K37" i="1"/>
  <c r="N5" i="1"/>
  <c r="N4" i="1"/>
  <c r="M5" i="1"/>
  <c r="M4" i="1"/>
  <c r="L5" i="1"/>
  <c r="L4" i="1"/>
  <c r="K5" i="1"/>
  <c r="K4" i="1"/>
  <c r="C5" i="1"/>
  <c r="C4" i="1"/>
  <c r="J4" i="1" s="1"/>
  <c r="BP6" i="1" l="1"/>
  <c r="BG6" i="1"/>
  <c r="BN6" i="1" s="1"/>
  <c r="BU6" i="1"/>
  <c r="CB6" i="1" s="1"/>
  <c r="CC6" i="1"/>
  <c r="CF6" i="1"/>
  <c r="AS6" i="1"/>
  <c r="AZ6" i="1" s="1"/>
  <c r="N6" i="1"/>
  <c r="CD6" i="1"/>
  <c r="N39" i="1"/>
  <c r="L39" i="1"/>
  <c r="AE6" i="1"/>
  <c r="AL6" i="1" s="1"/>
  <c r="BN4" i="1"/>
  <c r="BD39" i="1"/>
  <c r="BA39" i="1"/>
  <c r="L6" i="1"/>
  <c r="CE39" i="1"/>
  <c r="CC39" i="1"/>
  <c r="BC39" i="1"/>
  <c r="C6" i="1"/>
  <c r="J6" i="1" s="1"/>
  <c r="M6" i="1"/>
  <c r="AB39" i="1"/>
  <c r="Y39" i="1"/>
  <c r="CF39" i="1"/>
  <c r="AN6" i="1"/>
  <c r="BP39" i="1"/>
  <c r="AO6" i="1"/>
  <c r="AP6" i="1"/>
  <c r="BV37" i="1"/>
  <c r="R6" i="1"/>
  <c r="CB5" i="1"/>
  <c r="Z6" i="1"/>
  <c r="BA6" i="1"/>
  <c r="BT7" i="1"/>
  <c r="CA6" i="1"/>
  <c r="BV6" i="1"/>
  <c r="M39" i="1"/>
  <c r="AA6" i="1"/>
  <c r="BB6" i="1"/>
  <c r="BV4" i="1"/>
  <c r="BV5" i="1"/>
  <c r="AB6" i="1"/>
  <c r="AZ5" i="1"/>
  <c r="BC6" i="1"/>
  <c r="K39" i="1"/>
  <c r="CB4" i="1"/>
  <c r="BH37" i="1"/>
  <c r="BT40" i="1"/>
  <c r="BU40" i="1" s="1"/>
  <c r="CA39" i="1"/>
  <c r="BV39" i="1"/>
  <c r="BH5" i="1"/>
  <c r="R5" i="1"/>
  <c r="BN5" i="1"/>
  <c r="BV38" i="1"/>
  <c r="BF40" i="1"/>
  <c r="BG40" i="1" s="1"/>
  <c r="BH39" i="1"/>
  <c r="BM39" i="1"/>
  <c r="AT5" i="1"/>
  <c r="BF7" i="1"/>
  <c r="BH6" i="1"/>
  <c r="BM6" i="1"/>
  <c r="BH38" i="1"/>
  <c r="BH4" i="1"/>
  <c r="AN39" i="1"/>
  <c r="AT4" i="1"/>
  <c r="AT38" i="1"/>
  <c r="AO39" i="1"/>
  <c r="AR40" i="1"/>
  <c r="AS40" i="1" s="1"/>
  <c r="AY39" i="1"/>
  <c r="AT39" i="1"/>
  <c r="AT37" i="1"/>
  <c r="Z39" i="1"/>
  <c r="AF38" i="1"/>
  <c r="AZ4" i="1"/>
  <c r="AF37" i="1"/>
  <c r="AR7" i="1"/>
  <c r="AT6" i="1"/>
  <c r="AY6" i="1"/>
  <c r="AL5" i="1"/>
  <c r="AF5" i="1"/>
  <c r="AD40" i="1"/>
  <c r="AE40" i="1" s="1"/>
  <c r="AK39" i="1"/>
  <c r="AF39" i="1"/>
  <c r="AL4" i="1"/>
  <c r="AF4" i="1"/>
  <c r="AK6" i="1"/>
  <c r="AF6" i="1"/>
  <c r="D5" i="1"/>
  <c r="AD7" i="1"/>
  <c r="D4" i="1"/>
  <c r="J37" i="1"/>
  <c r="J38" i="1"/>
  <c r="X5" i="1"/>
  <c r="J5" i="1"/>
  <c r="D38" i="1"/>
  <c r="X4" i="1"/>
  <c r="R37" i="1"/>
  <c r="D37" i="1"/>
  <c r="B40" i="1"/>
  <c r="I39" i="1"/>
  <c r="J39" i="1"/>
  <c r="D39" i="1"/>
  <c r="B7" i="1"/>
  <c r="I6" i="1"/>
  <c r="D6" i="1"/>
  <c r="R38" i="1"/>
  <c r="W6" i="1"/>
  <c r="W39" i="1"/>
  <c r="R39" i="1"/>
  <c r="R4" i="1"/>
  <c r="P40" i="1"/>
  <c r="Q40" i="1" s="1"/>
  <c r="P7" i="1"/>
  <c r="R7" i="1" s="1"/>
  <c r="O6" i="1"/>
  <c r="Q6" i="1"/>
  <c r="X6" i="1" s="1"/>
  <c r="BU39" i="1"/>
  <c r="CB39" i="1" s="1"/>
  <c r="BU38" i="1"/>
  <c r="CB38" i="1" s="1"/>
  <c r="BU37" i="1"/>
  <c r="CB37" i="1" s="1"/>
  <c r="BG38" i="1"/>
  <c r="BN38" i="1" s="1"/>
  <c r="BG39" i="1"/>
  <c r="BN39" i="1" s="1"/>
  <c r="BG37" i="1"/>
  <c r="BN37" i="1" s="1"/>
  <c r="AS38" i="1"/>
  <c r="AZ38" i="1" s="1"/>
  <c r="AS39" i="1"/>
  <c r="AZ39" i="1" s="1"/>
  <c r="AS37" i="1"/>
  <c r="AZ37" i="1" s="1"/>
  <c r="AE38" i="1"/>
  <c r="AL38" i="1" s="1"/>
  <c r="AE39" i="1"/>
  <c r="AL39" i="1" s="1"/>
  <c r="AE37" i="1"/>
  <c r="AL37" i="1" s="1"/>
  <c r="Q38" i="1"/>
  <c r="X38" i="1" s="1"/>
  <c r="Q39" i="1"/>
  <c r="X39" i="1" s="1"/>
  <c r="Q37" i="1"/>
  <c r="X37" i="1" s="1"/>
  <c r="BT8" i="1" l="1"/>
  <c r="CA7" i="1"/>
  <c r="BV7" i="1"/>
  <c r="CF7" i="1"/>
  <c r="CE7" i="1"/>
  <c r="CD7" i="1"/>
  <c r="CC7" i="1"/>
  <c r="BU7" i="1"/>
  <c r="CB7" i="1" s="1"/>
  <c r="BT41" i="1"/>
  <c r="CA40" i="1"/>
  <c r="CB40" i="1"/>
  <c r="BV40" i="1"/>
  <c r="CC40" i="1"/>
  <c r="CD40" i="1"/>
  <c r="CE40" i="1"/>
  <c r="CF40" i="1"/>
  <c r="BF8" i="1"/>
  <c r="BH7" i="1"/>
  <c r="BM7" i="1"/>
  <c r="BQ7" i="1"/>
  <c r="BP7" i="1"/>
  <c r="BO7" i="1"/>
  <c r="BG7" i="1"/>
  <c r="BN7" i="1" s="1"/>
  <c r="BR7" i="1"/>
  <c r="BF41" i="1"/>
  <c r="BH40" i="1"/>
  <c r="BN40" i="1"/>
  <c r="BM40" i="1"/>
  <c r="BO40" i="1"/>
  <c r="BP40" i="1"/>
  <c r="BQ40" i="1"/>
  <c r="BR40" i="1"/>
  <c r="AR41" i="1"/>
  <c r="AT40" i="1"/>
  <c r="AZ40" i="1"/>
  <c r="AY40" i="1"/>
  <c r="BD40" i="1"/>
  <c r="BB40" i="1"/>
  <c r="BA40" i="1"/>
  <c r="BC40" i="1"/>
  <c r="AR8" i="1"/>
  <c r="AY7" i="1"/>
  <c r="AT7" i="1"/>
  <c r="BD7" i="1"/>
  <c r="BC7" i="1"/>
  <c r="BB7" i="1"/>
  <c r="BA7" i="1"/>
  <c r="AS7" i="1"/>
  <c r="AZ7" i="1" s="1"/>
  <c r="AD41" i="1"/>
  <c r="AK40" i="1"/>
  <c r="AF40" i="1"/>
  <c r="AL40" i="1"/>
  <c r="AM40" i="1"/>
  <c r="AN40" i="1"/>
  <c r="AP40" i="1"/>
  <c r="AO40" i="1"/>
  <c r="AK7" i="1"/>
  <c r="AF7" i="1"/>
  <c r="AD8" i="1"/>
  <c r="AM7" i="1"/>
  <c r="AE7" i="1"/>
  <c r="AL7" i="1" s="1"/>
  <c r="AN7" i="1"/>
  <c r="AP7" i="1"/>
  <c r="AO7" i="1"/>
  <c r="B8" i="1"/>
  <c r="I7" i="1"/>
  <c r="D7" i="1"/>
  <c r="K7" i="1"/>
  <c r="N7" i="1"/>
  <c r="C7" i="1"/>
  <c r="J7" i="1" s="1"/>
  <c r="L7" i="1"/>
  <c r="M7" i="1"/>
  <c r="B41" i="1"/>
  <c r="D40" i="1"/>
  <c r="I40" i="1"/>
  <c r="K40" i="1"/>
  <c r="C40" i="1"/>
  <c r="J40" i="1" s="1"/>
  <c r="L40" i="1"/>
  <c r="M40" i="1"/>
  <c r="N40" i="1"/>
  <c r="W7" i="1"/>
  <c r="W40" i="1"/>
  <c r="X40" i="1"/>
  <c r="R40" i="1"/>
  <c r="P41" i="1"/>
  <c r="AB40" i="1"/>
  <c r="Y40" i="1"/>
  <c r="Z40" i="1"/>
  <c r="AA40" i="1"/>
  <c r="P8" i="1"/>
  <c r="R8" i="1" s="1"/>
  <c r="O7" i="1"/>
  <c r="Q7" i="1"/>
  <c r="X7" i="1" s="1"/>
  <c r="AA7" i="1"/>
  <c r="AB7" i="1"/>
  <c r="Z7" i="1"/>
  <c r="Y7" i="1"/>
  <c r="BT42" i="1" l="1"/>
  <c r="CA41" i="1"/>
  <c r="BV41" i="1"/>
  <c r="CE41" i="1"/>
  <c r="CF41" i="1"/>
  <c r="CD41" i="1"/>
  <c r="CC41" i="1"/>
  <c r="BU41" i="1"/>
  <c r="CB41" i="1" s="1"/>
  <c r="BT9" i="1"/>
  <c r="CA8" i="1"/>
  <c r="BV8" i="1"/>
  <c r="CF8" i="1"/>
  <c r="CE8" i="1"/>
  <c r="CD8" i="1"/>
  <c r="BU8" i="1"/>
  <c r="CB8" i="1" s="1"/>
  <c r="CC8" i="1"/>
  <c r="BF42" i="1"/>
  <c r="BM41" i="1"/>
  <c r="BH41" i="1"/>
  <c r="BR41" i="1"/>
  <c r="BO41" i="1"/>
  <c r="BP41" i="1"/>
  <c r="BQ41" i="1"/>
  <c r="BG41" i="1"/>
  <c r="BN41" i="1" s="1"/>
  <c r="BF9" i="1"/>
  <c r="BM8" i="1"/>
  <c r="BH8" i="1"/>
  <c r="BR8" i="1"/>
  <c r="BP8" i="1"/>
  <c r="BG8" i="1"/>
  <c r="BN8" i="1" s="1"/>
  <c r="BQ8" i="1"/>
  <c r="BO8" i="1"/>
  <c r="AR42" i="1"/>
  <c r="AT41" i="1"/>
  <c r="AY41" i="1"/>
  <c r="BA41" i="1"/>
  <c r="BD41" i="1"/>
  <c r="BB41" i="1"/>
  <c r="BC41" i="1"/>
  <c r="AS41" i="1"/>
  <c r="AZ41" i="1" s="1"/>
  <c r="AR9" i="1"/>
  <c r="AT8" i="1"/>
  <c r="AY8" i="1"/>
  <c r="AS8" i="1"/>
  <c r="AZ8" i="1" s="1"/>
  <c r="BB8" i="1"/>
  <c r="BD8" i="1"/>
  <c r="BA8" i="1"/>
  <c r="BC8" i="1"/>
  <c r="AD42" i="1"/>
  <c r="AF41" i="1"/>
  <c r="AK41" i="1"/>
  <c r="AO41" i="1"/>
  <c r="AN41" i="1"/>
  <c r="AP41" i="1"/>
  <c r="AM41" i="1"/>
  <c r="AE41" i="1"/>
  <c r="AL41" i="1" s="1"/>
  <c r="AF8" i="1"/>
  <c r="AK8" i="1"/>
  <c r="AD9" i="1"/>
  <c r="AP8" i="1"/>
  <c r="AO8" i="1"/>
  <c r="AN8" i="1"/>
  <c r="AM8" i="1"/>
  <c r="AE8" i="1"/>
  <c r="AL8" i="1" s="1"/>
  <c r="B42" i="1"/>
  <c r="D41" i="1"/>
  <c r="I41" i="1"/>
  <c r="K41" i="1"/>
  <c r="C41" i="1"/>
  <c r="J41" i="1" s="1"/>
  <c r="L41" i="1"/>
  <c r="M41" i="1"/>
  <c r="N41" i="1"/>
  <c r="B9" i="1"/>
  <c r="I8" i="1"/>
  <c r="D8" i="1"/>
  <c r="N8" i="1"/>
  <c r="C8" i="1"/>
  <c r="J8" i="1" s="1"/>
  <c r="M8" i="1"/>
  <c r="K8" i="1"/>
  <c r="L8" i="1"/>
  <c r="R41" i="1"/>
  <c r="W41" i="1"/>
  <c r="W8" i="1"/>
  <c r="P42" i="1"/>
  <c r="AB41" i="1"/>
  <c r="Y41" i="1"/>
  <c r="AA41" i="1"/>
  <c r="Z41" i="1"/>
  <c r="Q41" i="1"/>
  <c r="X41" i="1" s="1"/>
  <c r="P9" i="1"/>
  <c r="R9" i="1" s="1"/>
  <c r="Q8" i="1"/>
  <c r="X8" i="1" s="1"/>
  <c r="O8" i="1"/>
  <c r="AB8" i="1"/>
  <c r="AA8" i="1"/>
  <c r="Z8" i="1"/>
  <c r="Y8" i="1"/>
  <c r="BT10" i="1" l="1"/>
  <c r="CA9" i="1"/>
  <c r="BV9" i="1"/>
  <c r="CD9" i="1"/>
  <c r="CC9" i="1"/>
  <c r="BU9" i="1"/>
  <c r="CB9" i="1" s="1"/>
  <c r="CE9" i="1"/>
  <c r="CF9" i="1"/>
  <c r="BT43" i="1"/>
  <c r="CA42" i="1"/>
  <c r="BV42" i="1"/>
  <c r="CC42" i="1"/>
  <c r="CD42" i="1"/>
  <c r="CE42" i="1"/>
  <c r="CF42" i="1"/>
  <c r="BU42" i="1"/>
  <c r="CB42" i="1" s="1"/>
  <c r="BF10" i="1"/>
  <c r="BM9" i="1"/>
  <c r="BH9" i="1"/>
  <c r="BO9" i="1"/>
  <c r="BG9" i="1"/>
  <c r="BN9" i="1" s="1"/>
  <c r="BP9" i="1"/>
  <c r="BR9" i="1"/>
  <c r="BQ9" i="1"/>
  <c r="BF43" i="1"/>
  <c r="BH42" i="1"/>
  <c r="BM42" i="1"/>
  <c r="BO42" i="1"/>
  <c r="BP42" i="1"/>
  <c r="BQ42" i="1"/>
  <c r="BR42" i="1"/>
  <c r="BG42" i="1"/>
  <c r="BN42" i="1" s="1"/>
  <c r="AR43" i="1"/>
  <c r="AT42" i="1"/>
  <c r="AY42" i="1"/>
  <c r="BD42" i="1"/>
  <c r="BC42" i="1"/>
  <c r="BA42" i="1"/>
  <c r="BB42" i="1"/>
  <c r="AS42" i="1"/>
  <c r="AZ42" i="1" s="1"/>
  <c r="AR10" i="1"/>
  <c r="AT9" i="1"/>
  <c r="AY9" i="1"/>
  <c r="BC9" i="1"/>
  <c r="BD9" i="1"/>
  <c r="BB9" i="1"/>
  <c r="AS9" i="1"/>
  <c r="AZ9" i="1" s="1"/>
  <c r="BA9" i="1"/>
  <c r="AD43" i="1"/>
  <c r="AF42" i="1"/>
  <c r="AK42" i="1"/>
  <c r="AO42" i="1"/>
  <c r="AM42" i="1"/>
  <c r="AN42" i="1"/>
  <c r="AP42" i="1"/>
  <c r="AE42" i="1"/>
  <c r="AL42" i="1" s="1"/>
  <c r="AK9" i="1"/>
  <c r="AF9" i="1"/>
  <c r="AD10" i="1"/>
  <c r="AP9" i="1"/>
  <c r="AO9" i="1"/>
  <c r="AN9" i="1"/>
  <c r="AE9" i="1"/>
  <c r="AL9" i="1" s="1"/>
  <c r="AM9" i="1"/>
  <c r="B10" i="1"/>
  <c r="D9" i="1"/>
  <c r="I9" i="1"/>
  <c r="M9" i="1"/>
  <c r="N9" i="1"/>
  <c r="C9" i="1"/>
  <c r="J9" i="1" s="1"/>
  <c r="L9" i="1"/>
  <c r="K9" i="1"/>
  <c r="B43" i="1"/>
  <c r="D42" i="1"/>
  <c r="I42" i="1"/>
  <c r="K42" i="1"/>
  <c r="C42" i="1"/>
  <c r="J42" i="1" s="1"/>
  <c r="L42" i="1"/>
  <c r="M42" i="1"/>
  <c r="N42" i="1"/>
  <c r="R42" i="1"/>
  <c r="W42" i="1"/>
  <c r="W9" i="1"/>
  <c r="P43" i="1"/>
  <c r="AA42" i="1"/>
  <c r="AB42" i="1"/>
  <c r="Z42" i="1"/>
  <c r="Y42" i="1"/>
  <c r="Q42" i="1"/>
  <c r="X42" i="1" s="1"/>
  <c r="P10" i="1"/>
  <c r="R10" i="1" s="1"/>
  <c r="O9" i="1"/>
  <c r="Q9" i="1"/>
  <c r="X9" i="1" s="1"/>
  <c r="AA9" i="1"/>
  <c r="Z9" i="1"/>
  <c r="Y9" i="1"/>
  <c r="AB9" i="1"/>
  <c r="BT44" i="1" l="1"/>
  <c r="CA43" i="1"/>
  <c r="BV43" i="1"/>
  <c r="CE43" i="1"/>
  <c r="CF43" i="1"/>
  <c r="CD43" i="1"/>
  <c r="CC43" i="1"/>
  <c r="BU43" i="1"/>
  <c r="CB43" i="1" s="1"/>
  <c r="BT11" i="1"/>
  <c r="CA10" i="1"/>
  <c r="BV10" i="1"/>
  <c r="CF10" i="1"/>
  <c r="CE10" i="1"/>
  <c r="CD10" i="1"/>
  <c r="CC10" i="1"/>
  <c r="BU10" i="1"/>
  <c r="CB10" i="1" s="1"/>
  <c r="BF44" i="1"/>
  <c r="BM43" i="1"/>
  <c r="BH43" i="1"/>
  <c r="BR43" i="1"/>
  <c r="BO43" i="1"/>
  <c r="BP43" i="1"/>
  <c r="BQ43" i="1"/>
  <c r="BG43" i="1"/>
  <c r="BN43" i="1" s="1"/>
  <c r="BF11" i="1"/>
  <c r="BM10" i="1"/>
  <c r="BH10" i="1"/>
  <c r="BR10" i="1"/>
  <c r="BQ10" i="1"/>
  <c r="BP10" i="1"/>
  <c r="BO10" i="1"/>
  <c r="BG10" i="1"/>
  <c r="BN10" i="1" s="1"/>
  <c r="AR44" i="1"/>
  <c r="AY43" i="1"/>
  <c r="AT43" i="1"/>
  <c r="BA43" i="1"/>
  <c r="BB43" i="1"/>
  <c r="BD43" i="1"/>
  <c r="BC43" i="1"/>
  <c r="AS43" i="1"/>
  <c r="AZ43" i="1" s="1"/>
  <c r="AR11" i="1"/>
  <c r="AY10" i="1"/>
  <c r="AT10" i="1"/>
  <c r="AS10" i="1"/>
  <c r="AZ10" i="1" s="1"/>
  <c r="BD10" i="1"/>
  <c r="BC10" i="1"/>
  <c r="BB10" i="1"/>
  <c r="BA10" i="1"/>
  <c r="AD44" i="1"/>
  <c r="AK43" i="1"/>
  <c r="AF43" i="1"/>
  <c r="AO43" i="1"/>
  <c r="AP43" i="1"/>
  <c r="AM43" i="1"/>
  <c r="AN43" i="1"/>
  <c r="AE43" i="1"/>
  <c r="AL43" i="1" s="1"/>
  <c r="AF10" i="1"/>
  <c r="AK10" i="1"/>
  <c r="AD11" i="1"/>
  <c r="AN10" i="1"/>
  <c r="AM10" i="1"/>
  <c r="AE10" i="1"/>
  <c r="AL10" i="1" s="1"/>
  <c r="AO10" i="1"/>
  <c r="AP10" i="1"/>
  <c r="B44" i="1"/>
  <c r="I43" i="1"/>
  <c r="D43" i="1"/>
  <c r="K43" i="1"/>
  <c r="C43" i="1"/>
  <c r="J43" i="1" s="1"/>
  <c r="L43" i="1"/>
  <c r="M43" i="1"/>
  <c r="N43" i="1"/>
  <c r="B11" i="1"/>
  <c r="D10" i="1"/>
  <c r="I10" i="1"/>
  <c r="L10" i="1"/>
  <c r="M10" i="1"/>
  <c r="C10" i="1"/>
  <c r="J10" i="1" s="1"/>
  <c r="N10" i="1"/>
  <c r="K10" i="1"/>
  <c r="W43" i="1"/>
  <c r="R43" i="1"/>
  <c r="W10" i="1"/>
  <c r="P44" i="1"/>
  <c r="Z43" i="1"/>
  <c r="AA43" i="1"/>
  <c r="AB43" i="1"/>
  <c r="Y43" i="1"/>
  <c r="Q43" i="1"/>
  <c r="X43" i="1" s="1"/>
  <c r="P11" i="1"/>
  <c r="R11" i="1" s="1"/>
  <c r="Q10" i="1"/>
  <c r="X10" i="1" s="1"/>
  <c r="O10" i="1"/>
  <c r="AB10" i="1"/>
  <c r="AA10" i="1"/>
  <c r="Z10" i="1"/>
  <c r="Y10" i="1"/>
  <c r="BT12" i="1" l="1"/>
  <c r="CA11" i="1"/>
  <c r="BV11" i="1"/>
  <c r="BU11" i="1"/>
  <c r="CB11" i="1" s="1"/>
  <c r="CF11" i="1"/>
  <c r="CE11" i="1"/>
  <c r="CD11" i="1"/>
  <c r="CC11" i="1"/>
  <c r="BT45" i="1"/>
  <c r="CA44" i="1"/>
  <c r="BV44" i="1"/>
  <c r="CC44" i="1"/>
  <c r="CD44" i="1"/>
  <c r="CE44" i="1"/>
  <c r="CF44" i="1"/>
  <c r="BU44" i="1"/>
  <c r="CB44" i="1" s="1"/>
  <c r="BF12" i="1"/>
  <c r="BM11" i="1"/>
  <c r="BH11" i="1"/>
  <c r="BO11" i="1"/>
  <c r="BR11" i="1"/>
  <c r="BQ11" i="1"/>
  <c r="BG11" i="1"/>
  <c r="BN11" i="1" s="1"/>
  <c r="BP11" i="1"/>
  <c r="BF45" i="1"/>
  <c r="BM44" i="1"/>
  <c r="BH44" i="1"/>
  <c r="BO44" i="1"/>
  <c r="BP44" i="1"/>
  <c r="BQ44" i="1"/>
  <c r="BR44" i="1"/>
  <c r="BG44" i="1"/>
  <c r="BN44" i="1" s="1"/>
  <c r="AR45" i="1"/>
  <c r="AY44" i="1"/>
  <c r="AT44" i="1"/>
  <c r="BD44" i="1"/>
  <c r="BA44" i="1"/>
  <c r="BB44" i="1"/>
  <c r="BC44" i="1"/>
  <c r="AS44" i="1"/>
  <c r="AZ44" i="1" s="1"/>
  <c r="AR12" i="1"/>
  <c r="AY11" i="1"/>
  <c r="AT11" i="1"/>
  <c r="BA11" i="1"/>
  <c r="AS11" i="1"/>
  <c r="AZ11" i="1" s="1"/>
  <c r="BC11" i="1"/>
  <c r="BD11" i="1"/>
  <c r="BB11" i="1"/>
  <c r="AD45" i="1"/>
  <c r="AK44" i="1"/>
  <c r="AF44" i="1"/>
  <c r="AM44" i="1"/>
  <c r="AN44" i="1"/>
  <c r="AP44" i="1"/>
  <c r="AO44" i="1"/>
  <c r="AE44" i="1"/>
  <c r="AL44" i="1" s="1"/>
  <c r="AK11" i="1"/>
  <c r="AF11" i="1"/>
  <c r="AD12" i="1"/>
  <c r="AP11" i="1"/>
  <c r="AO11" i="1"/>
  <c r="AN11" i="1"/>
  <c r="AM11" i="1"/>
  <c r="AE11" i="1"/>
  <c r="AL11" i="1" s="1"/>
  <c r="B12" i="1"/>
  <c r="D11" i="1"/>
  <c r="I11" i="1"/>
  <c r="K11" i="1"/>
  <c r="C11" i="1"/>
  <c r="J11" i="1" s="1"/>
  <c r="L11" i="1"/>
  <c r="M11" i="1"/>
  <c r="N11" i="1"/>
  <c r="B45" i="1"/>
  <c r="D44" i="1"/>
  <c r="I44" i="1"/>
  <c r="K44" i="1"/>
  <c r="N44" i="1"/>
  <c r="C44" i="1"/>
  <c r="J44" i="1" s="1"/>
  <c r="L44" i="1"/>
  <c r="M44" i="1"/>
  <c r="W44" i="1"/>
  <c r="R44" i="1"/>
  <c r="W11" i="1"/>
  <c r="P45" i="1"/>
  <c r="Y44" i="1"/>
  <c r="Z44" i="1"/>
  <c r="AA44" i="1"/>
  <c r="AB44" i="1"/>
  <c r="Q44" i="1"/>
  <c r="X44" i="1" s="1"/>
  <c r="P12" i="1"/>
  <c r="R12" i="1" s="1"/>
  <c r="Q11" i="1"/>
  <c r="X11" i="1" s="1"/>
  <c r="O11" i="1"/>
  <c r="AA11" i="1"/>
  <c r="Z11" i="1"/>
  <c r="Y11" i="1"/>
  <c r="AB11" i="1"/>
  <c r="BT46" i="1" l="1"/>
  <c r="CA45" i="1"/>
  <c r="BV45" i="1"/>
  <c r="CE45" i="1"/>
  <c r="CF45" i="1"/>
  <c r="CD45" i="1"/>
  <c r="CC45" i="1"/>
  <c r="BU45" i="1"/>
  <c r="CB45" i="1" s="1"/>
  <c r="BT13" i="1"/>
  <c r="CA12" i="1"/>
  <c r="BV12" i="1"/>
  <c r="CE12" i="1"/>
  <c r="CD12" i="1"/>
  <c r="CC12" i="1"/>
  <c r="BU12" i="1"/>
  <c r="CB12" i="1" s="1"/>
  <c r="CF12" i="1"/>
  <c r="BF46" i="1"/>
  <c r="BM45" i="1"/>
  <c r="BH45" i="1"/>
  <c r="BQ45" i="1"/>
  <c r="BR45" i="1"/>
  <c r="BO45" i="1"/>
  <c r="BP45" i="1"/>
  <c r="BG45" i="1"/>
  <c r="BN45" i="1" s="1"/>
  <c r="BF13" i="1"/>
  <c r="BM12" i="1"/>
  <c r="BH12" i="1"/>
  <c r="BP12" i="1"/>
  <c r="BO12" i="1"/>
  <c r="BQ12" i="1"/>
  <c r="BG12" i="1"/>
  <c r="BN12" i="1" s="1"/>
  <c r="BR12" i="1"/>
  <c r="AR46" i="1"/>
  <c r="AY45" i="1"/>
  <c r="AT45" i="1"/>
  <c r="BA45" i="1"/>
  <c r="BB45" i="1"/>
  <c r="BC45" i="1"/>
  <c r="BD45" i="1"/>
  <c r="AS45" i="1"/>
  <c r="AZ45" i="1" s="1"/>
  <c r="AR13" i="1"/>
  <c r="AY12" i="1"/>
  <c r="AT12" i="1"/>
  <c r="BD12" i="1"/>
  <c r="BC12" i="1"/>
  <c r="BB12" i="1"/>
  <c r="BA12" i="1"/>
  <c r="AS12" i="1"/>
  <c r="AZ12" i="1" s="1"/>
  <c r="AD46" i="1"/>
  <c r="AK45" i="1"/>
  <c r="AF45" i="1"/>
  <c r="AO45" i="1"/>
  <c r="AN45" i="1"/>
  <c r="AP45" i="1"/>
  <c r="AM45" i="1"/>
  <c r="AE45" i="1"/>
  <c r="AL45" i="1" s="1"/>
  <c r="AK12" i="1"/>
  <c r="AF12" i="1"/>
  <c r="AD13" i="1"/>
  <c r="AE12" i="1"/>
  <c r="AL12" i="1" s="1"/>
  <c r="AM12" i="1"/>
  <c r="AP12" i="1"/>
  <c r="AO12" i="1"/>
  <c r="AN12" i="1"/>
  <c r="B46" i="1"/>
  <c r="D45" i="1"/>
  <c r="I45" i="1"/>
  <c r="N45" i="1"/>
  <c r="K45" i="1"/>
  <c r="M45" i="1"/>
  <c r="C45" i="1"/>
  <c r="J45" i="1" s="1"/>
  <c r="L45" i="1"/>
  <c r="B13" i="1"/>
  <c r="D12" i="1"/>
  <c r="I12" i="1"/>
  <c r="K12" i="1"/>
  <c r="N12" i="1"/>
  <c r="L12" i="1"/>
  <c r="M12" i="1"/>
  <c r="C12" i="1"/>
  <c r="J12" i="1" s="1"/>
  <c r="W45" i="1"/>
  <c r="R45" i="1"/>
  <c r="W12" i="1"/>
  <c r="P46" i="1"/>
  <c r="Y45" i="1"/>
  <c r="Z45" i="1"/>
  <c r="AA45" i="1"/>
  <c r="AB45" i="1"/>
  <c r="Q45" i="1"/>
  <c r="X45" i="1" s="1"/>
  <c r="P13" i="1"/>
  <c r="R13" i="1" s="1"/>
  <c r="O12" i="1"/>
  <c r="Q12" i="1"/>
  <c r="X12" i="1" s="1"/>
  <c r="AB12" i="1"/>
  <c r="AA12" i="1"/>
  <c r="Z12" i="1"/>
  <c r="Y12" i="1"/>
  <c r="BT14" i="1" l="1"/>
  <c r="CA13" i="1"/>
  <c r="BV13" i="1"/>
  <c r="CF13" i="1"/>
  <c r="CE13" i="1"/>
  <c r="CD13" i="1"/>
  <c r="CC13" i="1"/>
  <c r="BU13" i="1"/>
  <c r="CB13" i="1" s="1"/>
  <c r="BT47" i="1"/>
  <c r="CA46" i="1"/>
  <c r="BV46" i="1"/>
  <c r="CC46" i="1"/>
  <c r="CD46" i="1"/>
  <c r="CE46" i="1"/>
  <c r="CF46" i="1"/>
  <c r="BU46" i="1"/>
  <c r="CB46" i="1" s="1"/>
  <c r="BF14" i="1"/>
  <c r="BM13" i="1"/>
  <c r="BH13" i="1"/>
  <c r="BR13" i="1"/>
  <c r="BQ13" i="1"/>
  <c r="BP13" i="1"/>
  <c r="BO13" i="1"/>
  <c r="BG13" i="1"/>
  <c r="BN13" i="1" s="1"/>
  <c r="BF47" i="1"/>
  <c r="BM46" i="1"/>
  <c r="BH46" i="1"/>
  <c r="BO46" i="1"/>
  <c r="BP46" i="1"/>
  <c r="BQ46" i="1"/>
  <c r="BR46" i="1"/>
  <c r="BG46" i="1"/>
  <c r="BN46" i="1" s="1"/>
  <c r="AR47" i="1"/>
  <c r="AY46" i="1"/>
  <c r="AT46" i="1"/>
  <c r="BD46" i="1"/>
  <c r="BB46" i="1"/>
  <c r="BC46" i="1"/>
  <c r="BA46" i="1"/>
  <c r="AS46" i="1"/>
  <c r="AZ46" i="1" s="1"/>
  <c r="AR14" i="1"/>
  <c r="AT13" i="1"/>
  <c r="AY13" i="1"/>
  <c r="AS13" i="1"/>
  <c r="AZ13" i="1" s="1"/>
  <c r="BD13" i="1"/>
  <c r="BC13" i="1"/>
  <c r="BA13" i="1"/>
  <c r="BB13" i="1"/>
  <c r="AD47" i="1"/>
  <c r="AK46" i="1"/>
  <c r="AF46" i="1"/>
  <c r="AO46" i="1"/>
  <c r="AM46" i="1"/>
  <c r="AN46" i="1"/>
  <c r="AP46" i="1"/>
  <c r="AE46" i="1"/>
  <c r="AL46" i="1" s="1"/>
  <c r="AF13" i="1"/>
  <c r="AK13" i="1"/>
  <c r="AD14" i="1"/>
  <c r="AO13" i="1"/>
  <c r="AN13" i="1"/>
  <c r="AM13" i="1"/>
  <c r="AE13" i="1"/>
  <c r="AL13" i="1" s="1"/>
  <c r="AP13" i="1"/>
  <c r="B14" i="1"/>
  <c r="I13" i="1"/>
  <c r="D13" i="1"/>
  <c r="M13" i="1"/>
  <c r="K13" i="1"/>
  <c r="L13" i="1"/>
  <c r="C13" i="1"/>
  <c r="J13" i="1" s="1"/>
  <c r="N13" i="1"/>
  <c r="B47" i="1"/>
  <c r="D46" i="1"/>
  <c r="I46" i="1"/>
  <c r="M46" i="1"/>
  <c r="N46" i="1"/>
  <c r="C46" i="1"/>
  <c r="J46" i="1" s="1"/>
  <c r="L46" i="1"/>
  <c r="K46" i="1"/>
  <c r="R46" i="1"/>
  <c r="W46" i="1"/>
  <c r="W13" i="1"/>
  <c r="P47" i="1"/>
  <c r="Y46" i="1"/>
  <c r="AB46" i="1"/>
  <c r="Z46" i="1"/>
  <c r="AA46" i="1"/>
  <c r="Q46" i="1"/>
  <c r="X46" i="1" s="1"/>
  <c r="P14" i="1"/>
  <c r="R14" i="1" s="1"/>
  <c r="O13" i="1"/>
  <c r="Q13" i="1"/>
  <c r="X13" i="1" s="1"/>
  <c r="AA13" i="1"/>
  <c r="Z13" i="1"/>
  <c r="Y13" i="1"/>
  <c r="AB13" i="1"/>
  <c r="BT48" i="1" l="1"/>
  <c r="CA47" i="1"/>
  <c r="BV47" i="1"/>
  <c r="CE47" i="1"/>
  <c r="CF47" i="1"/>
  <c r="CD47" i="1"/>
  <c r="CC47" i="1"/>
  <c r="BU47" i="1"/>
  <c r="CB47" i="1" s="1"/>
  <c r="BT15" i="1"/>
  <c r="CA14" i="1"/>
  <c r="BV14" i="1"/>
  <c r="CC14" i="1"/>
  <c r="BU14" i="1"/>
  <c r="CB14" i="1" s="1"/>
  <c r="CD14" i="1"/>
  <c r="CF14" i="1"/>
  <c r="CE14" i="1"/>
  <c r="BF48" i="1"/>
  <c r="BM47" i="1"/>
  <c r="BH47" i="1"/>
  <c r="BO47" i="1"/>
  <c r="BP47" i="1"/>
  <c r="BQ47" i="1"/>
  <c r="BR47" i="1"/>
  <c r="BG47" i="1"/>
  <c r="BN47" i="1" s="1"/>
  <c r="BF15" i="1"/>
  <c r="BH14" i="1"/>
  <c r="BM14" i="1"/>
  <c r="BG14" i="1"/>
  <c r="BN14" i="1" s="1"/>
  <c r="BO14" i="1"/>
  <c r="BR14" i="1"/>
  <c r="BQ14" i="1"/>
  <c r="BP14" i="1"/>
  <c r="AR48" i="1"/>
  <c r="AY47" i="1"/>
  <c r="AT47" i="1"/>
  <c r="BA47" i="1"/>
  <c r="BD47" i="1"/>
  <c r="BB47" i="1"/>
  <c r="BC47" i="1"/>
  <c r="AS47" i="1"/>
  <c r="AZ47" i="1" s="1"/>
  <c r="AR15" i="1"/>
  <c r="AY14" i="1"/>
  <c r="AT14" i="1"/>
  <c r="BB14" i="1"/>
  <c r="BA14" i="1"/>
  <c r="AS14" i="1"/>
  <c r="AZ14" i="1" s="1"/>
  <c r="BC14" i="1"/>
  <c r="BD14" i="1"/>
  <c r="AD48" i="1"/>
  <c r="AF47" i="1"/>
  <c r="AK47" i="1"/>
  <c r="AN47" i="1"/>
  <c r="AO47" i="1"/>
  <c r="AP47" i="1"/>
  <c r="AM47" i="1"/>
  <c r="AE47" i="1"/>
  <c r="AL47" i="1" s="1"/>
  <c r="AF14" i="1"/>
  <c r="AK14" i="1"/>
  <c r="AD15" i="1"/>
  <c r="AP14" i="1"/>
  <c r="AO14" i="1"/>
  <c r="AN14" i="1"/>
  <c r="AM14" i="1"/>
  <c r="AE14" i="1"/>
  <c r="AL14" i="1" s="1"/>
  <c r="B48" i="1"/>
  <c r="I47" i="1"/>
  <c r="D47" i="1"/>
  <c r="C47" i="1"/>
  <c r="J47" i="1" s="1"/>
  <c r="L47" i="1"/>
  <c r="M47" i="1"/>
  <c r="N47" i="1"/>
  <c r="K47" i="1"/>
  <c r="B15" i="1"/>
  <c r="I14" i="1"/>
  <c r="D14" i="1"/>
  <c r="L14" i="1"/>
  <c r="K14" i="1"/>
  <c r="C14" i="1"/>
  <c r="J14" i="1" s="1"/>
  <c r="M14" i="1"/>
  <c r="N14" i="1"/>
  <c r="R47" i="1"/>
  <c r="W47" i="1"/>
  <c r="W14" i="1"/>
  <c r="P48" i="1"/>
  <c r="Y47" i="1"/>
  <c r="Z47" i="1"/>
  <c r="AA47" i="1"/>
  <c r="AB47" i="1"/>
  <c r="Q47" i="1"/>
  <c r="X47" i="1" s="1"/>
  <c r="P15" i="1"/>
  <c r="R15" i="1" s="1"/>
  <c r="Q14" i="1"/>
  <c r="X14" i="1" s="1"/>
  <c r="O14" i="1"/>
  <c r="AB14" i="1"/>
  <c r="AA14" i="1"/>
  <c r="Z14" i="1"/>
  <c r="Y14" i="1"/>
  <c r="BT16" i="1" l="1"/>
  <c r="CA15" i="1"/>
  <c r="BV15" i="1"/>
  <c r="CF15" i="1"/>
  <c r="CE15" i="1"/>
  <c r="CD15" i="1"/>
  <c r="CC15" i="1"/>
  <c r="BU15" i="1"/>
  <c r="CB15" i="1" s="1"/>
  <c r="BT49" i="1"/>
  <c r="CA48" i="1"/>
  <c r="BV48" i="1"/>
  <c r="CC48" i="1"/>
  <c r="CD48" i="1"/>
  <c r="CE48" i="1"/>
  <c r="CF48" i="1"/>
  <c r="BU48" i="1"/>
  <c r="CB48" i="1" s="1"/>
  <c r="BF16" i="1"/>
  <c r="BH15" i="1"/>
  <c r="BM15" i="1"/>
  <c r="BQ15" i="1"/>
  <c r="BP15" i="1"/>
  <c r="BO15" i="1"/>
  <c r="BG15" i="1"/>
  <c r="BN15" i="1" s="1"/>
  <c r="BR15" i="1"/>
  <c r="BF49" i="1"/>
  <c r="BM48" i="1"/>
  <c r="BH48" i="1"/>
  <c r="BO48" i="1"/>
  <c r="BP48" i="1"/>
  <c r="BQ48" i="1"/>
  <c r="BR48" i="1"/>
  <c r="BG48" i="1"/>
  <c r="BN48" i="1" s="1"/>
  <c r="AR49" i="1"/>
  <c r="AY48" i="1"/>
  <c r="AT48" i="1"/>
  <c r="BD48" i="1"/>
  <c r="BA48" i="1"/>
  <c r="BC48" i="1"/>
  <c r="BB48" i="1"/>
  <c r="AS48" i="1"/>
  <c r="AZ48" i="1" s="1"/>
  <c r="AR16" i="1"/>
  <c r="AY15" i="1"/>
  <c r="AT15" i="1"/>
  <c r="BD15" i="1"/>
  <c r="BC15" i="1"/>
  <c r="BB15" i="1"/>
  <c r="BA15" i="1"/>
  <c r="AS15" i="1"/>
  <c r="AZ15" i="1" s="1"/>
  <c r="AD49" i="1"/>
  <c r="AK48" i="1"/>
  <c r="AF48" i="1"/>
  <c r="AO48" i="1"/>
  <c r="AM48" i="1"/>
  <c r="AN48" i="1"/>
  <c r="AP48" i="1"/>
  <c r="AE48" i="1"/>
  <c r="AL48" i="1" s="1"/>
  <c r="AK15" i="1"/>
  <c r="AF15" i="1"/>
  <c r="AD16" i="1"/>
  <c r="AM15" i="1"/>
  <c r="AE15" i="1"/>
  <c r="AL15" i="1" s="1"/>
  <c r="AN15" i="1"/>
  <c r="AP15" i="1"/>
  <c r="AO15" i="1"/>
  <c r="B16" i="1"/>
  <c r="I15" i="1"/>
  <c r="D15" i="1"/>
  <c r="C15" i="1"/>
  <c r="J15" i="1" s="1"/>
  <c r="K15" i="1"/>
  <c r="L15" i="1"/>
  <c r="N15" i="1"/>
  <c r="M15" i="1"/>
  <c r="B49" i="1"/>
  <c r="D48" i="1"/>
  <c r="I48" i="1"/>
  <c r="K48" i="1"/>
  <c r="C48" i="1"/>
  <c r="J48" i="1" s="1"/>
  <c r="L48" i="1"/>
  <c r="M48" i="1"/>
  <c r="N48" i="1"/>
  <c r="R48" i="1"/>
  <c r="W48" i="1"/>
  <c r="W15" i="1"/>
  <c r="P49" i="1"/>
  <c r="Z48" i="1"/>
  <c r="Y48" i="1"/>
  <c r="AA48" i="1"/>
  <c r="AB48" i="1"/>
  <c r="Q48" i="1"/>
  <c r="X48" i="1" s="1"/>
  <c r="P16" i="1"/>
  <c r="R16" i="1" s="1"/>
  <c r="O15" i="1"/>
  <c r="Q15" i="1"/>
  <c r="X15" i="1" s="1"/>
  <c r="AA15" i="1"/>
  <c r="Z15" i="1"/>
  <c r="AB15" i="1"/>
  <c r="Y15" i="1"/>
  <c r="BT50" i="1" l="1"/>
  <c r="CA49" i="1"/>
  <c r="BV49" i="1"/>
  <c r="CE49" i="1"/>
  <c r="CF49" i="1"/>
  <c r="CD49" i="1"/>
  <c r="CC49" i="1"/>
  <c r="BU49" i="1"/>
  <c r="CB49" i="1" s="1"/>
  <c r="BT17" i="1"/>
  <c r="CA16" i="1"/>
  <c r="BV16" i="1"/>
  <c r="CF16" i="1"/>
  <c r="CE16" i="1"/>
  <c r="CD16" i="1"/>
  <c r="CC16" i="1"/>
  <c r="BU16" i="1"/>
  <c r="CB16" i="1" s="1"/>
  <c r="BF50" i="1"/>
  <c r="BH49" i="1"/>
  <c r="BM49" i="1"/>
  <c r="BR49" i="1"/>
  <c r="BO49" i="1"/>
  <c r="BQ49" i="1"/>
  <c r="BP49" i="1"/>
  <c r="BG49" i="1"/>
  <c r="BN49" i="1" s="1"/>
  <c r="BF17" i="1"/>
  <c r="BM16" i="1"/>
  <c r="BH16" i="1"/>
  <c r="BR16" i="1"/>
  <c r="BQ16" i="1"/>
  <c r="BP16" i="1"/>
  <c r="BG16" i="1"/>
  <c r="BN16" i="1" s="1"/>
  <c r="BO16" i="1"/>
  <c r="AR50" i="1"/>
  <c r="AY49" i="1"/>
  <c r="AT49" i="1"/>
  <c r="BA49" i="1"/>
  <c r="BB49" i="1"/>
  <c r="BD49" i="1"/>
  <c r="BC49" i="1"/>
  <c r="AS49" i="1"/>
  <c r="AZ49" i="1" s="1"/>
  <c r="AR17" i="1"/>
  <c r="AT16" i="1"/>
  <c r="AY16" i="1"/>
  <c r="AS16" i="1"/>
  <c r="AZ16" i="1" s="1"/>
  <c r="BB16" i="1"/>
  <c r="BA16" i="1"/>
  <c r="BD16" i="1"/>
  <c r="BC16" i="1"/>
  <c r="AD50" i="1"/>
  <c r="AF49" i="1"/>
  <c r="AK49" i="1"/>
  <c r="AO49" i="1"/>
  <c r="AP49" i="1"/>
  <c r="AM49" i="1"/>
  <c r="AN49" i="1"/>
  <c r="AE49" i="1"/>
  <c r="AL49" i="1" s="1"/>
  <c r="AF16" i="1"/>
  <c r="AK16" i="1"/>
  <c r="AD17" i="1"/>
  <c r="AP16" i="1"/>
  <c r="AO16" i="1"/>
  <c r="AN16" i="1"/>
  <c r="AM16" i="1"/>
  <c r="AE16" i="1"/>
  <c r="AL16" i="1" s="1"/>
  <c r="B50" i="1"/>
  <c r="D49" i="1"/>
  <c r="I49" i="1"/>
  <c r="K49" i="1"/>
  <c r="C49" i="1"/>
  <c r="J49" i="1" s="1"/>
  <c r="L49" i="1"/>
  <c r="M49" i="1"/>
  <c r="N49" i="1"/>
  <c r="B17" i="1"/>
  <c r="I16" i="1"/>
  <c r="D16" i="1"/>
  <c r="N16" i="1"/>
  <c r="C16" i="1"/>
  <c r="J16" i="1" s="1"/>
  <c r="M16" i="1"/>
  <c r="K16" i="1"/>
  <c r="L16" i="1"/>
  <c r="R49" i="1"/>
  <c r="W49" i="1"/>
  <c r="W16" i="1"/>
  <c r="P50" i="1"/>
  <c r="AB49" i="1"/>
  <c r="Y49" i="1"/>
  <c r="Z49" i="1"/>
  <c r="AA49" i="1"/>
  <c r="Q49" i="1"/>
  <c r="X49" i="1" s="1"/>
  <c r="P17" i="1"/>
  <c r="R17" i="1" s="1"/>
  <c r="Q16" i="1"/>
  <c r="X16" i="1" s="1"/>
  <c r="O16" i="1"/>
  <c r="AB16" i="1"/>
  <c r="AA16" i="1"/>
  <c r="Z16" i="1"/>
  <c r="Y16" i="1"/>
  <c r="BT18" i="1" l="1"/>
  <c r="CA17" i="1"/>
  <c r="BV17" i="1"/>
  <c r="CD17" i="1"/>
  <c r="CC17" i="1"/>
  <c r="BU17" i="1"/>
  <c r="CB17" i="1" s="1"/>
  <c r="CE17" i="1"/>
  <c r="CF17" i="1"/>
  <c r="BT51" i="1"/>
  <c r="CA50" i="1"/>
  <c r="BV50" i="1"/>
  <c r="CC50" i="1"/>
  <c r="CD50" i="1"/>
  <c r="CE50" i="1"/>
  <c r="CF50" i="1"/>
  <c r="BU50" i="1"/>
  <c r="CB50" i="1" s="1"/>
  <c r="BF18" i="1"/>
  <c r="BM17" i="1"/>
  <c r="BH17" i="1"/>
  <c r="BO17" i="1"/>
  <c r="BG17" i="1"/>
  <c r="BN17" i="1" s="1"/>
  <c r="BQ17" i="1"/>
  <c r="BR17" i="1"/>
  <c r="BP17" i="1"/>
  <c r="BF51" i="1"/>
  <c r="BM50" i="1"/>
  <c r="BH50" i="1"/>
  <c r="BO50" i="1"/>
  <c r="BP50" i="1"/>
  <c r="BQ50" i="1"/>
  <c r="BR50" i="1"/>
  <c r="BG50" i="1"/>
  <c r="BN50" i="1" s="1"/>
  <c r="AR51" i="1"/>
  <c r="AT50" i="1"/>
  <c r="AY50" i="1"/>
  <c r="BD50" i="1"/>
  <c r="BA50" i="1"/>
  <c r="BB50" i="1"/>
  <c r="BC50" i="1"/>
  <c r="AS50" i="1"/>
  <c r="AZ50" i="1" s="1"/>
  <c r="AR18" i="1"/>
  <c r="AY17" i="1"/>
  <c r="AT17" i="1"/>
  <c r="BC17" i="1"/>
  <c r="BB17" i="1"/>
  <c r="BA17" i="1"/>
  <c r="AS17" i="1"/>
  <c r="AZ17" i="1" s="1"/>
  <c r="BD17" i="1"/>
  <c r="AD51" i="1"/>
  <c r="AK50" i="1"/>
  <c r="AF50" i="1"/>
  <c r="AM50" i="1"/>
  <c r="AN50" i="1"/>
  <c r="AP50" i="1"/>
  <c r="AO50" i="1"/>
  <c r="AE50" i="1"/>
  <c r="AL50" i="1" s="1"/>
  <c r="AK17" i="1"/>
  <c r="AF17" i="1"/>
  <c r="AD18" i="1"/>
  <c r="AP17" i="1"/>
  <c r="AE17" i="1"/>
  <c r="AL17" i="1" s="1"/>
  <c r="AO17" i="1"/>
  <c r="AN17" i="1"/>
  <c r="AM17" i="1"/>
  <c r="B18" i="1"/>
  <c r="D17" i="1"/>
  <c r="I17" i="1"/>
  <c r="M17" i="1"/>
  <c r="N17" i="1"/>
  <c r="C17" i="1"/>
  <c r="J17" i="1" s="1"/>
  <c r="L17" i="1"/>
  <c r="K17" i="1"/>
  <c r="B51" i="1"/>
  <c r="D50" i="1"/>
  <c r="I50" i="1"/>
  <c r="K50" i="1"/>
  <c r="C50" i="1"/>
  <c r="J50" i="1" s="1"/>
  <c r="L50" i="1"/>
  <c r="M50" i="1"/>
  <c r="N50" i="1"/>
  <c r="W50" i="1"/>
  <c r="R50" i="1"/>
  <c r="W17" i="1"/>
  <c r="P51" i="1"/>
  <c r="AA50" i="1"/>
  <c r="AB50" i="1"/>
  <c r="Y50" i="1"/>
  <c r="Z50" i="1"/>
  <c r="Q50" i="1"/>
  <c r="X50" i="1" s="1"/>
  <c r="P18" i="1"/>
  <c r="R18" i="1" s="1"/>
  <c r="O17" i="1"/>
  <c r="Q17" i="1"/>
  <c r="X17" i="1" s="1"/>
  <c r="AA17" i="1"/>
  <c r="Z17" i="1"/>
  <c r="Y17" i="1"/>
  <c r="AB17" i="1"/>
  <c r="BT52" i="1" l="1"/>
  <c r="CA51" i="1"/>
  <c r="BV51" i="1"/>
  <c r="CE51" i="1"/>
  <c r="CF51" i="1"/>
  <c r="CD51" i="1"/>
  <c r="CC51" i="1"/>
  <c r="BU51" i="1"/>
  <c r="CB51" i="1" s="1"/>
  <c r="BT19" i="1"/>
  <c r="CA18" i="1"/>
  <c r="BV18" i="1"/>
  <c r="CF18" i="1"/>
  <c r="CE18" i="1"/>
  <c r="CD18" i="1"/>
  <c r="CC18" i="1"/>
  <c r="BU18" i="1"/>
  <c r="CB18" i="1" s="1"/>
  <c r="BF52" i="1"/>
  <c r="BM51" i="1"/>
  <c r="BH51" i="1"/>
  <c r="BO51" i="1"/>
  <c r="BP51" i="1"/>
  <c r="BQ51" i="1"/>
  <c r="BR51" i="1"/>
  <c r="BG51" i="1"/>
  <c r="BN51" i="1" s="1"/>
  <c r="BF19" i="1"/>
  <c r="BM18" i="1"/>
  <c r="BH18" i="1"/>
  <c r="BR18" i="1"/>
  <c r="BQ18" i="1"/>
  <c r="BP18" i="1"/>
  <c r="BG18" i="1"/>
  <c r="BN18" i="1" s="1"/>
  <c r="BO18" i="1"/>
  <c r="AR52" i="1"/>
  <c r="AY51" i="1"/>
  <c r="AT51" i="1"/>
  <c r="BA51" i="1"/>
  <c r="BD51" i="1"/>
  <c r="BB51" i="1"/>
  <c r="BC51" i="1"/>
  <c r="AS51" i="1"/>
  <c r="AZ51" i="1" s="1"/>
  <c r="AR19" i="1"/>
  <c r="AY18" i="1"/>
  <c r="AT18" i="1"/>
  <c r="BC18" i="1"/>
  <c r="AS18" i="1"/>
  <c r="AZ18" i="1" s="1"/>
  <c r="BD18" i="1"/>
  <c r="BB18" i="1"/>
  <c r="BA18" i="1"/>
  <c r="AD52" i="1"/>
  <c r="AK51" i="1"/>
  <c r="AF51" i="1"/>
  <c r="AO51" i="1"/>
  <c r="AP51" i="1"/>
  <c r="AM51" i="1"/>
  <c r="AN51" i="1"/>
  <c r="AE51" i="1"/>
  <c r="AL51" i="1" s="1"/>
  <c r="AK18" i="1"/>
  <c r="AF18" i="1"/>
  <c r="AD19" i="1"/>
  <c r="AN18" i="1"/>
  <c r="AM18" i="1"/>
  <c r="AO18" i="1"/>
  <c r="AE18" i="1"/>
  <c r="AL18" i="1" s="1"/>
  <c r="AP18" i="1"/>
  <c r="B52" i="1"/>
  <c r="D51" i="1"/>
  <c r="I51" i="1"/>
  <c r="L51" i="1"/>
  <c r="K51" i="1"/>
  <c r="C51" i="1"/>
  <c r="J51" i="1" s="1"/>
  <c r="M51" i="1"/>
  <c r="N51" i="1"/>
  <c r="B19" i="1"/>
  <c r="D18" i="1"/>
  <c r="I18" i="1"/>
  <c r="L18" i="1"/>
  <c r="M18" i="1"/>
  <c r="C18" i="1"/>
  <c r="J18" i="1" s="1"/>
  <c r="N18" i="1"/>
  <c r="K18" i="1"/>
  <c r="W51" i="1"/>
  <c r="R51" i="1"/>
  <c r="W18" i="1"/>
  <c r="P52" i="1"/>
  <c r="Z51" i="1"/>
  <c r="AA51" i="1"/>
  <c r="AB51" i="1"/>
  <c r="Y51" i="1"/>
  <c r="Q51" i="1"/>
  <c r="X51" i="1" s="1"/>
  <c r="P19" i="1"/>
  <c r="R19" i="1" s="1"/>
  <c r="Q18" i="1"/>
  <c r="X18" i="1" s="1"/>
  <c r="O18" i="1"/>
  <c r="AB18" i="1"/>
  <c r="AA18" i="1"/>
  <c r="Z18" i="1"/>
  <c r="Y18" i="1"/>
  <c r="BT20" i="1" l="1"/>
  <c r="CA19" i="1"/>
  <c r="BV19" i="1"/>
  <c r="BU19" i="1"/>
  <c r="CB19" i="1" s="1"/>
  <c r="CC19" i="1"/>
  <c r="CF19" i="1"/>
  <c r="CE19" i="1"/>
  <c r="CD19" i="1"/>
  <c r="BT53" i="1"/>
  <c r="CA52" i="1"/>
  <c r="BV52" i="1"/>
  <c r="CC52" i="1"/>
  <c r="CD52" i="1"/>
  <c r="CE52" i="1"/>
  <c r="CF52" i="1"/>
  <c r="BU52" i="1"/>
  <c r="CB52" i="1" s="1"/>
  <c r="BF20" i="1"/>
  <c r="BH19" i="1"/>
  <c r="BM19" i="1"/>
  <c r="BR19" i="1"/>
  <c r="BQ19" i="1"/>
  <c r="BG19" i="1"/>
  <c r="BN19" i="1" s="1"/>
  <c r="BP19" i="1"/>
  <c r="BO19" i="1"/>
  <c r="BF53" i="1"/>
  <c r="BM52" i="1"/>
  <c r="BH52" i="1"/>
  <c r="BO52" i="1"/>
  <c r="BP52" i="1"/>
  <c r="BQ52" i="1"/>
  <c r="BR52" i="1"/>
  <c r="BG52" i="1"/>
  <c r="BN52" i="1" s="1"/>
  <c r="AR53" i="1"/>
  <c r="AY52" i="1"/>
  <c r="AT52" i="1"/>
  <c r="BD52" i="1"/>
  <c r="BB52" i="1"/>
  <c r="BA52" i="1"/>
  <c r="BC52" i="1"/>
  <c r="AS52" i="1"/>
  <c r="AZ52" i="1" s="1"/>
  <c r="AR20" i="1"/>
  <c r="AY19" i="1"/>
  <c r="AT19" i="1"/>
  <c r="BA19" i="1"/>
  <c r="BB19" i="1"/>
  <c r="AS19" i="1"/>
  <c r="AZ19" i="1" s="1"/>
  <c r="BC19" i="1"/>
  <c r="BD19" i="1"/>
  <c r="AD53" i="1"/>
  <c r="AK52" i="1"/>
  <c r="AF52" i="1"/>
  <c r="AO52" i="1"/>
  <c r="AM52" i="1"/>
  <c r="AN52" i="1"/>
  <c r="AP52" i="1"/>
  <c r="AE52" i="1"/>
  <c r="AL52" i="1" s="1"/>
  <c r="AK19" i="1"/>
  <c r="AF19" i="1"/>
  <c r="AD20" i="1"/>
  <c r="AP19" i="1"/>
  <c r="AO19" i="1"/>
  <c r="AN19" i="1"/>
  <c r="AM19" i="1"/>
  <c r="AE19" i="1"/>
  <c r="AL19" i="1" s="1"/>
  <c r="B20" i="1"/>
  <c r="D19" i="1"/>
  <c r="I19" i="1"/>
  <c r="K19" i="1"/>
  <c r="C19" i="1"/>
  <c r="J19" i="1" s="1"/>
  <c r="L19" i="1"/>
  <c r="M19" i="1"/>
  <c r="N19" i="1"/>
  <c r="B53" i="1"/>
  <c r="D52" i="1"/>
  <c r="I52" i="1"/>
  <c r="N52" i="1"/>
  <c r="K52" i="1"/>
  <c r="C52" i="1"/>
  <c r="J52" i="1" s="1"/>
  <c r="L52" i="1"/>
  <c r="M52" i="1"/>
  <c r="W52" i="1"/>
  <c r="R52" i="1"/>
  <c r="W19" i="1"/>
  <c r="P53" i="1"/>
  <c r="Y52" i="1"/>
  <c r="Z52" i="1"/>
  <c r="AA52" i="1"/>
  <c r="AB52" i="1"/>
  <c r="Q52" i="1"/>
  <c r="X52" i="1" s="1"/>
  <c r="P20" i="1"/>
  <c r="R20" i="1" s="1"/>
  <c r="Q19" i="1"/>
  <c r="X19" i="1" s="1"/>
  <c r="O19" i="1"/>
  <c r="AA19" i="1"/>
  <c r="Z19" i="1"/>
  <c r="Y19" i="1"/>
  <c r="AB19" i="1"/>
  <c r="BT54" i="1" l="1"/>
  <c r="CA53" i="1"/>
  <c r="BV53" i="1"/>
  <c r="CE53" i="1"/>
  <c r="CF53" i="1"/>
  <c r="CD53" i="1"/>
  <c r="CC53" i="1"/>
  <c r="BU53" i="1"/>
  <c r="CB53" i="1" s="1"/>
  <c r="BT21" i="1"/>
  <c r="CA20" i="1"/>
  <c r="BV20" i="1"/>
  <c r="CE20" i="1"/>
  <c r="CD20" i="1"/>
  <c r="CC20" i="1"/>
  <c r="BU20" i="1"/>
  <c r="CB20" i="1" s="1"/>
  <c r="CF20" i="1"/>
  <c r="BF54" i="1"/>
  <c r="BM53" i="1"/>
  <c r="BH53" i="1"/>
  <c r="BQ53" i="1"/>
  <c r="BO53" i="1"/>
  <c r="BR53" i="1"/>
  <c r="BP53" i="1"/>
  <c r="BG53" i="1"/>
  <c r="BN53" i="1" s="1"/>
  <c r="BF21" i="1"/>
  <c r="BM20" i="1"/>
  <c r="BH20" i="1"/>
  <c r="BP20" i="1"/>
  <c r="BO20" i="1"/>
  <c r="BG20" i="1"/>
  <c r="BN20" i="1" s="1"/>
  <c r="BR20" i="1"/>
  <c r="BQ20" i="1"/>
  <c r="AR54" i="1"/>
  <c r="AY53" i="1"/>
  <c r="AT53" i="1"/>
  <c r="BA53" i="1"/>
  <c r="BD53" i="1"/>
  <c r="BB53" i="1"/>
  <c r="BC53" i="1"/>
  <c r="AS53" i="1"/>
  <c r="AZ53" i="1" s="1"/>
  <c r="AR21" i="1"/>
  <c r="AY20" i="1"/>
  <c r="AT20" i="1"/>
  <c r="BD20" i="1"/>
  <c r="BC20" i="1"/>
  <c r="BB20" i="1"/>
  <c r="BA20" i="1"/>
  <c r="AS20" i="1"/>
  <c r="AZ20" i="1" s="1"/>
  <c r="AD54" i="1"/>
  <c r="AK53" i="1"/>
  <c r="AF53" i="1"/>
  <c r="AO53" i="1"/>
  <c r="AP53" i="1"/>
  <c r="AM53" i="1"/>
  <c r="AN53" i="1"/>
  <c r="AE53" i="1"/>
  <c r="AL53" i="1" s="1"/>
  <c r="AK20" i="1"/>
  <c r="AF20" i="1"/>
  <c r="AD21" i="1"/>
  <c r="AE20" i="1"/>
  <c r="AL20" i="1" s="1"/>
  <c r="AM20" i="1"/>
  <c r="AP20" i="1"/>
  <c r="AO20" i="1"/>
  <c r="AN20" i="1"/>
  <c r="B54" i="1"/>
  <c r="D53" i="1"/>
  <c r="I53" i="1"/>
  <c r="N53" i="1"/>
  <c r="M53" i="1"/>
  <c r="K53" i="1"/>
  <c r="C53" i="1"/>
  <c r="J53" i="1" s="1"/>
  <c r="L53" i="1"/>
  <c r="B21" i="1"/>
  <c r="I20" i="1"/>
  <c r="D20" i="1"/>
  <c r="K20" i="1"/>
  <c r="L20" i="1"/>
  <c r="N20" i="1"/>
  <c r="M20" i="1"/>
  <c r="C20" i="1"/>
  <c r="J20" i="1" s="1"/>
  <c r="W53" i="1"/>
  <c r="R53" i="1"/>
  <c r="W20" i="1"/>
  <c r="P54" i="1"/>
  <c r="Y53" i="1"/>
  <c r="Z53" i="1"/>
  <c r="AA53" i="1"/>
  <c r="AB53" i="1"/>
  <c r="Q53" i="1"/>
  <c r="X53" i="1" s="1"/>
  <c r="P21" i="1"/>
  <c r="R21" i="1" s="1"/>
  <c r="Q20" i="1"/>
  <c r="X20" i="1" s="1"/>
  <c r="O20" i="1"/>
  <c r="AB20" i="1"/>
  <c r="AA20" i="1"/>
  <c r="Z20" i="1"/>
  <c r="Y20" i="1"/>
  <c r="BT22" i="1" l="1"/>
  <c r="CA21" i="1"/>
  <c r="BV21" i="1"/>
  <c r="CF21" i="1"/>
  <c r="CE21" i="1"/>
  <c r="CD21" i="1"/>
  <c r="CC21" i="1"/>
  <c r="BU21" i="1"/>
  <c r="CB21" i="1" s="1"/>
  <c r="BT55" i="1"/>
  <c r="CA54" i="1"/>
  <c r="BV54" i="1"/>
  <c r="CC54" i="1"/>
  <c r="CD54" i="1"/>
  <c r="CE54" i="1"/>
  <c r="CF54" i="1"/>
  <c r="BU54" i="1"/>
  <c r="CB54" i="1" s="1"/>
  <c r="BF22" i="1"/>
  <c r="BH21" i="1"/>
  <c r="BM21" i="1"/>
  <c r="BR21" i="1"/>
  <c r="BQ21" i="1"/>
  <c r="BP21" i="1"/>
  <c r="BO21" i="1"/>
  <c r="BG21" i="1"/>
  <c r="BN21" i="1" s="1"/>
  <c r="BF55" i="1"/>
  <c r="BM54" i="1"/>
  <c r="BH54" i="1"/>
  <c r="BO54" i="1"/>
  <c r="BP54" i="1"/>
  <c r="BQ54" i="1"/>
  <c r="BR54" i="1"/>
  <c r="BG54" i="1"/>
  <c r="BN54" i="1" s="1"/>
  <c r="AR55" i="1"/>
  <c r="AY54" i="1"/>
  <c r="AT54" i="1"/>
  <c r="BD54" i="1"/>
  <c r="BC54" i="1"/>
  <c r="BA54" i="1"/>
  <c r="BB54" i="1"/>
  <c r="AS54" i="1"/>
  <c r="AZ54" i="1" s="1"/>
  <c r="AR22" i="1"/>
  <c r="AY21" i="1"/>
  <c r="AT21" i="1"/>
  <c r="BA21" i="1"/>
  <c r="BD21" i="1"/>
  <c r="BC21" i="1"/>
  <c r="BB21" i="1"/>
  <c r="AS21" i="1"/>
  <c r="AZ21" i="1" s="1"/>
  <c r="AD55" i="1"/>
  <c r="AF54" i="1"/>
  <c r="AK54" i="1"/>
  <c r="AM54" i="1"/>
  <c r="AN54" i="1"/>
  <c r="AO54" i="1"/>
  <c r="AP54" i="1"/>
  <c r="AE54" i="1"/>
  <c r="AL54" i="1" s="1"/>
  <c r="AF21" i="1"/>
  <c r="AK21" i="1"/>
  <c r="AD22" i="1"/>
  <c r="AO21" i="1"/>
  <c r="AN21" i="1"/>
  <c r="AM21" i="1"/>
  <c r="AE21" i="1"/>
  <c r="AL21" i="1" s="1"/>
  <c r="AP21" i="1"/>
  <c r="B22" i="1"/>
  <c r="I21" i="1"/>
  <c r="D21" i="1"/>
  <c r="K21" i="1"/>
  <c r="C21" i="1"/>
  <c r="J21" i="1" s="1"/>
  <c r="L21" i="1"/>
  <c r="M21" i="1"/>
  <c r="N21" i="1"/>
  <c r="B55" i="1"/>
  <c r="D54" i="1"/>
  <c r="I54" i="1"/>
  <c r="M54" i="1"/>
  <c r="N54" i="1"/>
  <c r="C54" i="1"/>
  <c r="J54" i="1" s="1"/>
  <c r="L54" i="1"/>
  <c r="K54" i="1"/>
  <c r="W54" i="1"/>
  <c r="R54" i="1"/>
  <c r="W21" i="1"/>
  <c r="P55" i="1"/>
  <c r="Y54" i="1"/>
  <c r="Z54" i="1"/>
  <c r="AA54" i="1"/>
  <c r="AB54" i="1"/>
  <c r="Q54" i="1"/>
  <c r="X54" i="1" s="1"/>
  <c r="P22" i="1"/>
  <c r="R22" i="1" s="1"/>
  <c r="Q21" i="1"/>
  <c r="X21" i="1" s="1"/>
  <c r="O21" i="1"/>
  <c r="AA21" i="1"/>
  <c r="Z21" i="1"/>
  <c r="Y21" i="1"/>
  <c r="AB21" i="1"/>
  <c r="BT56" i="1" l="1"/>
  <c r="CA55" i="1"/>
  <c r="BV55" i="1"/>
  <c r="CE55" i="1"/>
  <c r="CF55" i="1"/>
  <c r="CD55" i="1"/>
  <c r="CC55" i="1"/>
  <c r="BU55" i="1"/>
  <c r="CB55" i="1" s="1"/>
  <c r="BT23" i="1"/>
  <c r="CA22" i="1"/>
  <c r="BV22" i="1"/>
  <c r="CC22" i="1"/>
  <c r="BU22" i="1"/>
  <c r="CB22" i="1" s="1"/>
  <c r="CD22" i="1"/>
  <c r="CF22" i="1"/>
  <c r="CE22" i="1"/>
  <c r="BF56" i="1"/>
  <c r="BM55" i="1"/>
  <c r="BH55" i="1"/>
  <c r="BR55" i="1"/>
  <c r="BQ55" i="1"/>
  <c r="BO55" i="1"/>
  <c r="BP55" i="1"/>
  <c r="BG55" i="1"/>
  <c r="BN55" i="1" s="1"/>
  <c r="BF23" i="1"/>
  <c r="BM22" i="1"/>
  <c r="BH22" i="1"/>
  <c r="BG22" i="1"/>
  <c r="BN22" i="1" s="1"/>
  <c r="BO22" i="1"/>
  <c r="BR22" i="1"/>
  <c r="BP22" i="1"/>
  <c r="BQ22" i="1"/>
  <c r="AR56" i="1"/>
  <c r="AY55" i="1"/>
  <c r="AT55" i="1"/>
  <c r="BA55" i="1"/>
  <c r="BB55" i="1"/>
  <c r="BC55" i="1"/>
  <c r="BD55" i="1"/>
  <c r="AS55" i="1"/>
  <c r="AZ55" i="1" s="1"/>
  <c r="AR23" i="1"/>
  <c r="AT22" i="1"/>
  <c r="AY22" i="1"/>
  <c r="BB22" i="1"/>
  <c r="BA22" i="1"/>
  <c r="BC22" i="1"/>
  <c r="AS22" i="1"/>
  <c r="AZ22" i="1" s="1"/>
  <c r="BD22" i="1"/>
  <c r="AD56" i="1"/>
  <c r="AF55" i="1"/>
  <c r="AK55" i="1"/>
  <c r="AO55" i="1"/>
  <c r="AP55" i="1"/>
  <c r="AM55" i="1"/>
  <c r="AN55" i="1"/>
  <c r="AE55" i="1"/>
  <c r="AL55" i="1" s="1"/>
  <c r="AK22" i="1"/>
  <c r="AF22" i="1"/>
  <c r="AD23" i="1"/>
  <c r="AP22" i="1"/>
  <c r="AO22" i="1"/>
  <c r="AN22" i="1"/>
  <c r="AM22" i="1"/>
  <c r="AE22" i="1"/>
  <c r="AL22" i="1" s="1"/>
  <c r="B56" i="1"/>
  <c r="I55" i="1"/>
  <c r="D55" i="1"/>
  <c r="C55" i="1"/>
  <c r="J55" i="1" s="1"/>
  <c r="L55" i="1"/>
  <c r="M55" i="1"/>
  <c r="N55" i="1"/>
  <c r="K55" i="1"/>
  <c r="B23" i="1"/>
  <c r="D22" i="1"/>
  <c r="I22" i="1"/>
  <c r="L22" i="1"/>
  <c r="K22" i="1"/>
  <c r="C22" i="1"/>
  <c r="J22" i="1" s="1"/>
  <c r="M22" i="1"/>
  <c r="N22" i="1"/>
  <c r="R55" i="1"/>
  <c r="W55" i="1"/>
  <c r="W22" i="1"/>
  <c r="P56" i="1"/>
  <c r="Y55" i="1"/>
  <c r="AA55" i="1"/>
  <c r="Z55" i="1"/>
  <c r="AB55" i="1"/>
  <c r="Q55" i="1"/>
  <c r="X55" i="1" s="1"/>
  <c r="P23" i="1"/>
  <c r="R23" i="1" s="1"/>
  <c r="O22" i="1"/>
  <c r="Q22" i="1"/>
  <c r="X22" i="1" s="1"/>
  <c r="AB22" i="1"/>
  <c r="AA22" i="1"/>
  <c r="Z22" i="1"/>
  <c r="Y22" i="1"/>
  <c r="BT24" i="1" l="1"/>
  <c r="CA23" i="1"/>
  <c r="BV23" i="1"/>
  <c r="CF23" i="1"/>
  <c r="CE23" i="1"/>
  <c r="CD23" i="1"/>
  <c r="CC23" i="1"/>
  <c r="BU23" i="1"/>
  <c r="CB23" i="1" s="1"/>
  <c r="BT57" i="1"/>
  <c r="CA56" i="1"/>
  <c r="BV56" i="1"/>
  <c r="CC56" i="1"/>
  <c r="CD56" i="1"/>
  <c r="CE56" i="1"/>
  <c r="CF56" i="1"/>
  <c r="BU56" i="1"/>
  <c r="CB56" i="1" s="1"/>
  <c r="BF24" i="1"/>
  <c r="BH23" i="1"/>
  <c r="BM23" i="1"/>
  <c r="BQ23" i="1"/>
  <c r="BP23" i="1"/>
  <c r="BO23" i="1"/>
  <c r="BG23" i="1"/>
  <c r="BN23" i="1" s="1"/>
  <c r="BR23" i="1"/>
  <c r="BF57" i="1"/>
  <c r="BH56" i="1"/>
  <c r="BM56" i="1"/>
  <c r="BO56" i="1"/>
  <c r="BP56" i="1"/>
  <c r="BQ56" i="1"/>
  <c r="BR56" i="1"/>
  <c r="BG56" i="1"/>
  <c r="BN56" i="1" s="1"/>
  <c r="AR57" i="1"/>
  <c r="AY56" i="1"/>
  <c r="AT56" i="1"/>
  <c r="BD56" i="1"/>
  <c r="BA56" i="1"/>
  <c r="BB56" i="1"/>
  <c r="BC56" i="1"/>
  <c r="AS56" i="1"/>
  <c r="AZ56" i="1" s="1"/>
  <c r="AR24" i="1"/>
  <c r="AT23" i="1"/>
  <c r="AY23" i="1"/>
  <c r="BD23" i="1"/>
  <c r="BC23" i="1"/>
  <c r="BB23" i="1"/>
  <c r="BA23" i="1"/>
  <c r="AS23" i="1"/>
  <c r="AZ23" i="1" s="1"/>
  <c r="AD57" i="1"/>
  <c r="AK56" i="1"/>
  <c r="AF56" i="1"/>
  <c r="AM56" i="1"/>
  <c r="AN56" i="1"/>
  <c r="AP56" i="1"/>
  <c r="AO56" i="1"/>
  <c r="AE56" i="1"/>
  <c r="AL56" i="1" s="1"/>
  <c r="AF23" i="1"/>
  <c r="AK23" i="1"/>
  <c r="AD24" i="1"/>
  <c r="AM23" i="1"/>
  <c r="AE23" i="1"/>
  <c r="AL23" i="1" s="1"/>
  <c r="AN23" i="1"/>
  <c r="AP23" i="1"/>
  <c r="AO23" i="1"/>
  <c r="B24" i="1"/>
  <c r="I23" i="1"/>
  <c r="D23" i="1"/>
  <c r="N23" i="1"/>
  <c r="K23" i="1"/>
  <c r="C23" i="1"/>
  <c r="J23" i="1" s="1"/>
  <c r="L23" i="1"/>
  <c r="M23" i="1"/>
  <c r="B57" i="1"/>
  <c r="D56" i="1"/>
  <c r="I56" i="1"/>
  <c r="K56" i="1"/>
  <c r="C56" i="1"/>
  <c r="J56" i="1" s="1"/>
  <c r="L56" i="1"/>
  <c r="M56" i="1"/>
  <c r="N56" i="1"/>
  <c r="W56" i="1"/>
  <c r="R56" i="1"/>
  <c r="W23" i="1"/>
  <c r="P57" i="1"/>
  <c r="AB56" i="1"/>
  <c r="Y56" i="1"/>
  <c r="Z56" i="1"/>
  <c r="AA56" i="1"/>
  <c r="Q56" i="1"/>
  <c r="X56" i="1" s="1"/>
  <c r="P24" i="1"/>
  <c r="R24" i="1" s="1"/>
  <c r="O23" i="1"/>
  <c r="Q23" i="1"/>
  <c r="X23" i="1" s="1"/>
  <c r="AA23" i="1"/>
  <c r="Z23" i="1"/>
  <c r="Y23" i="1"/>
  <c r="AB23" i="1"/>
  <c r="BT58" i="1" l="1"/>
  <c r="CA57" i="1"/>
  <c r="BV57" i="1"/>
  <c r="CE57" i="1"/>
  <c r="CF57" i="1"/>
  <c r="CD57" i="1"/>
  <c r="CC57" i="1"/>
  <c r="BU57" i="1"/>
  <c r="CB57" i="1" s="1"/>
  <c r="BT25" i="1"/>
  <c r="CA24" i="1"/>
  <c r="BV24" i="1"/>
  <c r="CF24" i="1"/>
  <c r="CE24" i="1"/>
  <c r="CD24" i="1"/>
  <c r="CC24" i="1"/>
  <c r="BU24" i="1"/>
  <c r="CB24" i="1" s="1"/>
  <c r="BF58" i="1"/>
  <c r="BH57" i="1"/>
  <c r="BM57" i="1"/>
  <c r="BO57" i="1"/>
  <c r="BQ57" i="1"/>
  <c r="BP57" i="1"/>
  <c r="BR57" i="1"/>
  <c r="BG57" i="1"/>
  <c r="BN57" i="1" s="1"/>
  <c r="BF25" i="1"/>
  <c r="BM24" i="1"/>
  <c r="BH24" i="1"/>
  <c r="BG24" i="1"/>
  <c r="BN24" i="1" s="1"/>
  <c r="BR24" i="1"/>
  <c r="BQ24" i="1"/>
  <c r="BP24" i="1"/>
  <c r="BO24" i="1"/>
  <c r="AR58" i="1"/>
  <c r="AT57" i="1"/>
  <c r="AY57" i="1"/>
  <c r="BA57" i="1"/>
  <c r="BD57" i="1"/>
  <c r="BB57" i="1"/>
  <c r="BC57" i="1"/>
  <c r="AS57" i="1"/>
  <c r="AZ57" i="1" s="1"/>
  <c r="AR25" i="1"/>
  <c r="AT24" i="1"/>
  <c r="AY24" i="1"/>
  <c r="AS24" i="1"/>
  <c r="AZ24" i="1" s="1"/>
  <c r="BB24" i="1"/>
  <c r="BD24" i="1"/>
  <c r="BA24" i="1"/>
  <c r="BC24" i="1"/>
  <c r="AD58" i="1"/>
  <c r="AF57" i="1"/>
  <c r="AK57" i="1"/>
  <c r="AO57" i="1"/>
  <c r="AP57" i="1"/>
  <c r="AM57" i="1"/>
  <c r="AN57" i="1"/>
  <c r="AE57" i="1"/>
  <c r="AL57" i="1" s="1"/>
  <c r="AF24" i="1"/>
  <c r="AK24" i="1"/>
  <c r="AD25" i="1"/>
  <c r="AP24" i="1"/>
  <c r="AO24" i="1"/>
  <c r="AN24" i="1"/>
  <c r="AM24" i="1"/>
  <c r="AE24" i="1"/>
  <c r="AL24" i="1" s="1"/>
  <c r="B58" i="1"/>
  <c r="D57" i="1"/>
  <c r="I57" i="1"/>
  <c r="K57" i="1"/>
  <c r="C57" i="1"/>
  <c r="J57" i="1" s="1"/>
  <c r="L57" i="1"/>
  <c r="M57" i="1"/>
  <c r="N57" i="1"/>
  <c r="B25" i="1"/>
  <c r="I24" i="1"/>
  <c r="D24" i="1"/>
  <c r="N24" i="1"/>
  <c r="M24" i="1"/>
  <c r="C24" i="1"/>
  <c r="J24" i="1" s="1"/>
  <c r="K24" i="1"/>
  <c r="L24" i="1"/>
  <c r="R57" i="1"/>
  <c r="W57" i="1"/>
  <c r="W24" i="1"/>
  <c r="P58" i="1"/>
  <c r="AB57" i="1"/>
  <c r="AA57" i="1"/>
  <c r="Y57" i="1"/>
  <c r="Z57" i="1"/>
  <c r="Q57" i="1"/>
  <c r="X57" i="1" s="1"/>
  <c r="P25" i="1"/>
  <c r="R25" i="1" s="1"/>
  <c r="Q24" i="1"/>
  <c r="X24" i="1" s="1"/>
  <c r="O24" i="1"/>
  <c r="AB24" i="1"/>
  <c r="AA24" i="1"/>
  <c r="Z24" i="1"/>
  <c r="Y24" i="1"/>
  <c r="BT26" i="1" l="1"/>
  <c r="CA25" i="1"/>
  <c r="BV25" i="1"/>
  <c r="CD25" i="1"/>
  <c r="CC25" i="1"/>
  <c r="BU25" i="1"/>
  <c r="CB25" i="1" s="1"/>
  <c r="CE25" i="1"/>
  <c r="CF25" i="1"/>
  <c r="BT59" i="1"/>
  <c r="CA58" i="1"/>
  <c r="BV58" i="1"/>
  <c r="CC58" i="1"/>
  <c r="CD58" i="1"/>
  <c r="CE58" i="1"/>
  <c r="CF58" i="1"/>
  <c r="BU58" i="1"/>
  <c r="CB58" i="1" s="1"/>
  <c r="BF26" i="1"/>
  <c r="BM25" i="1"/>
  <c r="BH25" i="1"/>
  <c r="BO25" i="1"/>
  <c r="BG25" i="1"/>
  <c r="BN25" i="1" s="1"/>
  <c r="BP25" i="1"/>
  <c r="BR25" i="1"/>
  <c r="BQ25" i="1"/>
  <c r="BF59" i="1"/>
  <c r="BM58" i="1"/>
  <c r="BH58" i="1"/>
  <c r="BO58" i="1"/>
  <c r="BP58" i="1"/>
  <c r="BQ58" i="1"/>
  <c r="BR58" i="1"/>
  <c r="BG58" i="1"/>
  <c r="BN58" i="1" s="1"/>
  <c r="AR59" i="1"/>
  <c r="AT58" i="1"/>
  <c r="AY58" i="1"/>
  <c r="BD58" i="1"/>
  <c r="BB58" i="1"/>
  <c r="BA58" i="1"/>
  <c r="BC58" i="1"/>
  <c r="AS58" i="1"/>
  <c r="AZ58" i="1" s="1"/>
  <c r="AR26" i="1"/>
  <c r="AT25" i="1"/>
  <c r="AY25" i="1"/>
  <c r="BC25" i="1"/>
  <c r="BD25" i="1"/>
  <c r="BB25" i="1"/>
  <c r="BA25" i="1"/>
  <c r="AS25" i="1"/>
  <c r="AZ25" i="1" s="1"/>
  <c r="AD59" i="1"/>
  <c r="AF58" i="1"/>
  <c r="AK58" i="1"/>
  <c r="AM58" i="1"/>
  <c r="AO58" i="1"/>
  <c r="AN58" i="1"/>
  <c r="AP58" i="1"/>
  <c r="AE58" i="1"/>
  <c r="AL58" i="1" s="1"/>
  <c r="AK25" i="1"/>
  <c r="AF25" i="1"/>
  <c r="AD26" i="1"/>
  <c r="AE25" i="1"/>
  <c r="AL25" i="1" s="1"/>
  <c r="AP25" i="1"/>
  <c r="AO25" i="1"/>
  <c r="AN25" i="1"/>
  <c r="AM25" i="1"/>
  <c r="B26" i="1"/>
  <c r="D25" i="1"/>
  <c r="I25" i="1"/>
  <c r="M25" i="1"/>
  <c r="L25" i="1"/>
  <c r="N25" i="1"/>
  <c r="C25" i="1"/>
  <c r="J25" i="1" s="1"/>
  <c r="K25" i="1"/>
  <c r="B59" i="1"/>
  <c r="D58" i="1"/>
  <c r="I58" i="1"/>
  <c r="K58" i="1"/>
  <c r="C58" i="1"/>
  <c r="J58" i="1" s="1"/>
  <c r="L58" i="1"/>
  <c r="M58" i="1"/>
  <c r="N58" i="1"/>
  <c r="R58" i="1"/>
  <c r="W58" i="1"/>
  <c r="W25" i="1"/>
  <c r="P59" i="1"/>
  <c r="AA58" i="1"/>
  <c r="AB58" i="1"/>
  <c r="Z58" i="1"/>
  <c r="Y58" i="1"/>
  <c r="Q58" i="1"/>
  <c r="X58" i="1" s="1"/>
  <c r="P26" i="1"/>
  <c r="R26" i="1" s="1"/>
  <c r="Q25" i="1"/>
  <c r="X25" i="1" s="1"/>
  <c r="O25" i="1"/>
  <c r="AA25" i="1"/>
  <c r="Z25" i="1"/>
  <c r="Y25" i="1"/>
  <c r="AB25" i="1"/>
  <c r="BT60" i="1" l="1"/>
  <c r="CA59" i="1"/>
  <c r="BV59" i="1"/>
  <c r="CE59" i="1"/>
  <c r="CF59" i="1"/>
  <c r="CC59" i="1"/>
  <c r="CD59" i="1"/>
  <c r="BU59" i="1"/>
  <c r="CB59" i="1" s="1"/>
  <c r="BT27" i="1"/>
  <c r="CA26" i="1"/>
  <c r="BV26" i="1"/>
  <c r="CF26" i="1"/>
  <c r="CE26" i="1"/>
  <c r="CD26" i="1"/>
  <c r="CC26" i="1"/>
  <c r="BU26" i="1"/>
  <c r="CB26" i="1" s="1"/>
  <c r="BF60" i="1"/>
  <c r="BM59" i="1"/>
  <c r="BH59" i="1"/>
  <c r="BQ59" i="1"/>
  <c r="BR59" i="1"/>
  <c r="BO59" i="1"/>
  <c r="BP59" i="1"/>
  <c r="BG59" i="1"/>
  <c r="BN59" i="1" s="1"/>
  <c r="BF27" i="1"/>
  <c r="BM26" i="1"/>
  <c r="BH26" i="1"/>
  <c r="BR26" i="1"/>
  <c r="BQ26" i="1"/>
  <c r="BP26" i="1"/>
  <c r="BO26" i="1"/>
  <c r="BG26" i="1"/>
  <c r="BN26" i="1" s="1"/>
  <c r="AR60" i="1"/>
  <c r="AY59" i="1"/>
  <c r="AT59" i="1"/>
  <c r="BA59" i="1"/>
  <c r="BB59" i="1"/>
  <c r="BC59" i="1"/>
  <c r="BD59" i="1"/>
  <c r="AS59" i="1"/>
  <c r="AZ59" i="1" s="1"/>
  <c r="AR27" i="1"/>
  <c r="AY26" i="1"/>
  <c r="AT26" i="1"/>
  <c r="BD26" i="1"/>
  <c r="BC26" i="1"/>
  <c r="AS26" i="1"/>
  <c r="AZ26" i="1" s="1"/>
  <c r="BB26" i="1"/>
  <c r="BA26" i="1"/>
  <c r="AD60" i="1"/>
  <c r="AK59" i="1"/>
  <c r="AF59" i="1"/>
  <c r="AO59" i="1"/>
  <c r="AM59" i="1"/>
  <c r="AN59" i="1"/>
  <c r="AP59" i="1"/>
  <c r="AE59" i="1"/>
  <c r="AL59" i="1" s="1"/>
  <c r="AF26" i="1"/>
  <c r="AK26" i="1"/>
  <c r="AD27" i="1"/>
  <c r="AN26" i="1"/>
  <c r="AM26" i="1"/>
  <c r="AE26" i="1"/>
  <c r="AL26" i="1" s="1"/>
  <c r="AO26" i="1"/>
  <c r="AP26" i="1"/>
  <c r="B60" i="1"/>
  <c r="I59" i="1"/>
  <c r="D59" i="1"/>
  <c r="K59" i="1"/>
  <c r="C59" i="1"/>
  <c r="J59" i="1" s="1"/>
  <c r="L59" i="1"/>
  <c r="M59" i="1"/>
  <c r="N59" i="1"/>
  <c r="B27" i="1"/>
  <c r="D26" i="1"/>
  <c r="I26" i="1"/>
  <c r="L26" i="1"/>
  <c r="M26" i="1"/>
  <c r="C26" i="1"/>
  <c r="J26" i="1" s="1"/>
  <c r="K26" i="1"/>
  <c r="N26" i="1"/>
  <c r="W59" i="1"/>
  <c r="R59" i="1"/>
  <c r="W26" i="1"/>
  <c r="P60" i="1"/>
  <c r="Z59" i="1"/>
  <c r="AA59" i="1"/>
  <c r="Y59" i="1"/>
  <c r="AB59" i="1"/>
  <c r="Q59" i="1"/>
  <c r="X59" i="1" s="1"/>
  <c r="P27" i="1"/>
  <c r="R27" i="1" s="1"/>
  <c r="Q26" i="1"/>
  <c r="X26" i="1" s="1"/>
  <c r="O26" i="1"/>
  <c r="AB26" i="1"/>
  <c r="AA26" i="1"/>
  <c r="Z26" i="1"/>
  <c r="Y26" i="1"/>
  <c r="BT28" i="1" l="1"/>
  <c r="CA27" i="1"/>
  <c r="BV27" i="1"/>
  <c r="BU27" i="1"/>
  <c r="CB27" i="1" s="1"/>
  <c r="CF27" i="1"/>
  <c r="CC27" i="1"/>
  <c r="CE27" i="1"/>
  <c r="CD27" i="1"/>
  <c r="BT61" i="1"/>
  <c r="CA60" i="1"/>
  <c r="BV60" i="1"/>
  <c r="CC60" i="1"/>
  <c r="CD60" i="1"/>
  <c r="CE60" i="1"/>
  <c r="CF60" i="1"/>
  <c r="BU60" i="1"/>
  <c r="CB60" i="1" s="1"/>
  <c r="BF28" i="1"/>
  <c r="BM27" i="1"/>
  <c r="BH27" i="1"/>
  <c r="BG27" i="1"/>
  <c r="BN27" i="1" s="1"/>
  <c r="BQ27" i="1"/>
  <c r="BO27" i="1"/>
  <c r="BR27" i="1"/>
  <c r="BP27" i="1"/>
  <c r="BF61" i="1"/>
  <c r="BM60" i="1"/>
  <c r="BH60" i="1"/>
  <c r="BO60" i="1"/>
  <c r="BP60" i="1"/>
  <c r="BQ60" i="1"/>
  <c r="BR60" i="1"/>
  <c r="BG60" i="1"/>
  <c r="BN60" i="1" s="1"/>
  <c r="AR61" i="1"/>
  <c r="AY60" i="1"/>
  <c r="AT60" i="1"/>
  <c r="BD60" i="1"/>
  <c r="BC60" i="1"/>
  <c r="BB60" i="1"/>
  <c r="BA60" i="1"/>
  <c r="AS60" i="1"/>
  <c r="AZ60" i="1" s="1"/>
  <c r="AR28" i="1"/>
  <c r="AY27" i="1"/>
  <c r="AT27" i="1"/>
  <c r="BA27" i="1"/>
  <c r="AS27" i="1"/>
  <c r="AZ27" i="1" s="1"/>
  <c r="BB27" i="1"/>
  <c r="BC27" i="1"/>
  <c r="BD27" i="1"/>
  <c r="AD61" i="1"/>
  <c r="AK60" i="1"/>
  <c r="AF60" i="1"/>
  <c r="AM60" i="1"/>
  <c r="AN60" i="1"/>
  <c r="AP60" i="1"/>
  <c r="AO60" i="1"/>
  <c r="AE60" i="1"/>
  <c r="AL60" i="1" s="1"/>
  <c r="AK27" i="1"/>
  <c r="AF27" i="1"/>
  <c r="AD28" i="1"/>
  <c r="AP27" i="1"/>
  <c r="AO27" i="1"/>
  <c r="AN27" i="1"/>
  <c r="AM27" i="1"/>
  <c r="AE27" i="1"/>
  <c r="AL27" i="1" s="1"/>
  <c r="B28" i="1"/>
  <c r="D27" i="1"/>
  <c r="I27" i="1"/>
  <c r="K27" i="1"/>
  <c r="C27" i="1"/>
  <c r="J27" i="1" s="1"/>
  <c r="L27" i="1"/>
  <c r="M27" i="1"/>
  <c r="N27" i="1"/>
  <c r="B61" i="1"/>
  <c r="D60" i="1"/>
  <c r="I60" i="1"/>
  <c r="K60" i="1"/>
  <c r="N60" i="1"/>
  <c r="C60" i="1"/>
  <c r="J60" i="1" s="1"/>
  <c r="L60" i="1"/>
  <c r="M60" i="1"/>
  <c r="W60" i="1"/>
  <c r="R60" i="1"/>
  <c r="W27" i="1"/>
  <c r="P61" i="1"/>
  <c r="Y60" i="1"/>
  <c r="Z60" i="1"/>
  <c r="AA60" i="1"/>
  <c r="AB60" i="1"/>
  <c r="Q60" i="1"/>
  <c r="X60" i="1" s="1"/>
  <c r="P28" i="1"/>
  <c r="R28" i="1" s="1"/>
  <c r="Q27" i="1"/>
  <c r="X27" i="1" s="1"/>
  <c r="O27" i="1"/>
  <c r="AA27" i="1"/>
  <c r="Z27" i="1"/>
  <c r="Y27" i="1"/>
  <c r="AB27" i="1"/>
  <c r="BT62" i="1" l="1"/>
  <c r="CA61" i="1"/>
  <c r="BV61" i="1"/>
  <c r="CE61" i="1"/>
  <c r="CF61" i="1"/>
  <c r="CD61" i="1"/>
  <c r="CC61" i="1"/>
  <c r="BU61" i="1"/>
  <c r="CB61" i="1" s="1"/>
  <c r="BT29" i="1"/>
  <c r="CA28" i="1"/>
  <c r="BV28" i="1"/>
  <c r="CE28" i="1"/>
  <c r="CD28" i="1"/>
  <c r="CC28" i="1"/>
  <c r="BU28" i="1"/>
  <c r="CB28" i="1" s="1"/>
  <c r="CF28" i="1"/>
  <c r="BF62" i="1"/>
  <c r="BM61" i="1"/>
  <c r="BH61" i="1"/>
  <c r="BR61" i="1"/>
  <c r="BO61" i="1"/>
  <c r="BP61" i="1"/>
  <c r="BQ61" i="1"/>
  <c r="BG61" i="1"/>
  <c r="BN61" i="1" s="1"/>
  <c r="BF29" i="1"/>
  <c r="BM28" i="1"/>
  <c r="BH28" i="1"/>
  <c r="BP28" i="1"/>
  <c r="BO28" i="1"/>
  <c r="BQ28" i="1"/>
  <c r="BG28" i="1"/>
  <c r="BN28" i="1" s="1"/>
  <c r="BR28" i="1"/>
  <c r="AR62" i="1"/>
  <c r="AY61" i="1"/>
  <c r="AT61" i="1"/>
  <c r="BA61" i="1"/>
  <c r="BD61" i="1"/>
  <c r="BB61" i="1"/>
  <c r="BC61" i="1"/>
  <c r="AS61" i="1"/>
  <c r="AZ61" i="1" s="1"/>
  <c r="AR29" i="1"/>
  <c r="AY28" i="1"/>
  <c r="AT28" i="1"/>
  <c r="BD28" i="1"/>
  <c r="BC28" i="1"/>
  <c r="BB28" i="1"/>
  <c r="BA28" i="1"/>
  <c r="AS28" i="1"/>
  <c r="AZ28" i="1" s="1"/>
  <c r="AD62" i="1"/>
  <c r="AK61" i="1"/>
  <c r="AF61" i="1"/>
  <c r="AN61" i="1"/>
  <c r="AO61" i="1"/>
  <c r="AP61" i="1"/>
  <c r="AM61" i="1"/>
  <c r="AE61" i="1"/>
  <c r="AL61" i="1" s="1"/>
  <c r="AK28" i="1"/>
  <c r="AF28" i="1"/>
  <c r="AD29" i="1"/>
  <c r="AE28" i="1"/>
  <c r="AL28" i="1" s="1"/>
  <c r="AM28" i="1"/>
  <c r="AP28" i="1"/>
  <c r="AO28" i="1"/>
  <c r="AN28" i="1"/>
  <c r="B62" i="1"/>
  <c r="D61" i="1"/>
  <c r="I61" i="1"/>
  <c r="N61" i="1"/>
  <c r="M61" i="1"/>
  <c r="K61" i="1"/>
  <c r="C61" i="1"/>
  <c r="J61" i="1" s="1"/>
  <c r="L61" i="1"/>
  <c r="B29" i="1"/>
  <c r="I28" i="1"/>
  <c r="D28" i="1"/>
  <c r="K28" i="1"/>
  <c r="N28" i="1"/>
  <c r="L28" i="1"/>
  <c r="M28" i="1"/>
  <c r="C28" i="1"/>
  <c r="J28" i="1" s="1"/>
  <c r="W61" i="1"/>
  <c r="R61" i="1"/>
  <c r="W28" i="1"/>
  <c r="P62" i="1"/>
  <c r="Y61" i="1"/>
  <c r="Z61" i="1"/>
  <c r="AA61" i="1"/>
  <c r="AB61" i="1"/>
  <c r="Q61" i="1"/>
  <c r="X61" i="1" s="1"/>
  <c r="P29" i="1"/>
  <c r="R29" i="1" s="1"/>
  <c r="O28" i="1"/>
  <c r="Q28" i="1"/>
  <c r="X28" i="1" s="1"/>
  <c r="AB28" i="1"/>
  <c r="AA28" i="1"/>
  <c r="Z28" i="1"/>
  <c r="Y28" i="1"/>
  <c r="BT30" i="1" l="1"/>
  <c r="CA29" i="1"/>
  <c r="BV29" i="1"/>
  <c r="CF29" i="1"/>
  <c r="CE29" i="1"/>
  <c r="CD29" i="1"/>
  <c r="CC29" i="1"/>
  <c r="BU29" i="1"/>
  <c r="CB29" i="1" s="1"/>
  <c r="BT63" i="1"/>
  <c r="CA62" i="1"/>
  <c r="BV62" i="1"/>
  <c r="CC62" i="1"/>
  <c r="CD62" i="1"/>
  <c r="CE62" i="1"/>
  <c r="CF62" i="1"/>
  <c r="BU62" i="1"/>
  <c r="CB62" i="1" s="1"/>
  <c r="BF30" i="1"/>
  <c r="BH29" i="1"/>
  <c r="BM29" i="1"/>
  <c r="BR29" i="1"/>
  <c r="BQ29" i="1"/>
  <c r="BP29" i="1"/>
  <c r="BO29" i="1"/>
  <c r="BG29" i="1"/>
  <c r="BN29" i="1" s="1"/>
  <c r="BF63" i="1"/>
  <c r="BM62" i="1"/>
  <c r="BH62" i="1"/>
  <c r="BO62" i="1"/>
  <c r="BP62" i="1"/>
  <c r="BQ62" i="1"/>
  <c r="BR62" i="1"/>
  <c r="BG62" i="1"/>
  <c r="BN62" i="1" s="1"/>
  <c r="AR63" i="1"/>
  <c r="AY62" i="1"/>
  <c r="AT62" i="1"/>
  <c r="BD62" i="1"/>
  <c r="BC62" i="1"/>
  <c r="BA62" i="1"/>
  <c r="BB62" i="1"/>
  <c r="AS62" i="1"/>
  <c r="AZ62" i="1" s="1"/>
  <c r="AR30" i="1"/>
  <c r="AY29" i="1"/>
  <c r="AT29" i="1"/>
  <c r="BA29" i="1"/>
  <c r="BD29" i="1"/>
  <c r="AS29" i="1"/>
  <c r="AZ29" i="1" s="1"/>
  <c r="BC29" i="1"/>
  <c r="BB29" i="1"/>
  <c r="AD63" i="1"/>
  <c r="AK62" i="1"/>
  <c r="AF62" i="1"/>
  <c r="AO62" i="1"/>
  <c r="AM62" i="1"/>
  <c r="AN62" i="1"/>
  <c r="AP62" i="1"/>
  <c r="AE62" i="1"/>
  <c r="AL62" i="1" s="1"/>
  <c r="AK29" i="1"/>
  <c r="AF29" i="1"/>
  <c r="AD30" i="1"/>
  <c r="AO29" i="1"/>
  <c r="AN29" i="1"/>
  <c r="AM29" i="1"/>
  <c r="AE29" i="1"/>
  <c r="AL29" i="1" s="1"/>
  <c r="AP29" i="1"/>
  <c r="B30" i="1"/>
  <c r="I29" i="1"/>
  <c r="D29" i="1"/>
  <c r="M29" i="1"/>
  <c r="K29" i="1"/>
  <c r="L29" i="1"/>
  <c r="N29" i="1"/>
  <c r="C29" i="1"/>
  <c r="J29" i="1" s="1"/>
  <c r="B63" i="1"/>
  <c r="D62" i="1"/>
  <c r="I62" i="1"/>
  <c r="M62" i="1"/>
  <c r="L62" i="1"/>
  <c r="N62" i="1"/>
  <c r="C62" i="1"/>
  <c r="J62" i="1" s="1"/>
  <c r="K62" i="1"/>
  <c r="R62" i="1"/>
  <c r="W62" i="1"/>
  <c r="W29" i="1"/>
  <c r="P63" i="1"/>
  <c r="Y62" i="1"/>
  <c r="AB62" i="1"/>
  <c r="Z62" i="1"/>
  <c r="AA62" i="1"/>
  <c r="Q62" i="1"/>
  <c r="X62" i="1" s="1"/>
  <c r="P30" i="1"/>
  <c r="R30" i="1" s="1"/>
  <c r="Q29" i="1"/>
  <c r="X29" i="1" s="1"/>
  <c r="O29" i="1"/>
  <c r="AA29" i="1"/>
  <c r="Z29" i="1"/>
  <c r="Y29" i="1"/>
  <c r="AB29" i="1"/>
  <c r="BT64" i="1" l="1"/>
  <c r="CA63" i="1"/>
  <c r="BV63" i="1"/>
  <c r="CE63" i="1"/>
  <c r="CF63" i="1"/>
  <c r="CD63" i="1"/>
  <c r="CC63" i="1"/>
  <c r="BU63" i="1"/>
  <c r="CB63" i="1" s="1"/>
  <c r="BT31" i="1"/>
  <c r="CA30" i="1"/>
  <c r="BV30" i="1"/>
  <c r="CC30" i="1"/>
  <c r="BU30" i="1"/>
  <c r="CB30" i="1" s="1"/>
  <c r="CF30" i="1"/>
  <c r="CE30" i="1"/>
  <c r="CD30" i="1"/>
  <c r="BF64" i="1"/>
  <c r="BH63" i="1"/>
  <c r="BM63" i="1"/>
  <c r="BR63" i="1"/>
  <c r="BQ63" i="1"/>
  <c r="BO63" i="1"/>
  <c r="BP63" i="1"/>
  <c r="BG63" i="1"/>
  <c r="BN63" i="1" s="1"/>
  <c r="BF31" i="1"/>
  <c r="BH30" i="1"/>
  <c r="BM30" i="1"/>
  <c r="BG30" i="1"/>
  <c r="BN30" i="1" s="1"/>
  <c r="BR30" i="1"/>
  <c r="BO30" i="1"/>
  <c r="BP30" i="1"/>
  <c r="BQ30" i="1"/>
  <c r="AR64" i="1"/>
  <c r="AY63" i="1"/>
  <c r="AT63" i="1"/>
  <c r="BA63" i="1"/>
  <c r="BB63" i="1"/>
  <c r="BD63" i="1"/>
  <c r="BC63" i="1"/>
  <c r="AS63" i="1"/>
  <c r="AZ63" i="1" s="1"/>
  <c r="AR31" i="1"/>
  <c r="AT30" i="1"/>
  <c r="AY30" i="1"/>
  <c r="BB30" i="1"/>
  <c r="BA30" i="1"/>
  <c r="BC30" i="1"/>
  <c r="AS30" i="1"/>
  <c r="AZ30" i="1" s="1"/>
  <c r="BD30" i="1"/>
  <c r="AD64" i="1"/>
  <c r="AF63" i="1"/>
  <c r="AK63" i="1"/>
  <c r="AP63" i="1"/>
  <c r="AO63" i="1"/>
  <c r="AM63" i="1"/>
  <c r="AN63" i="1"/>
  <c r="AE63" i="1"/>
  <c r="AL63" i="1" s="1"/>
  <c r="AF30" i="1"/>
  <c r="AK30" i="1"/>
  <c r="AD31" i="1"/>
  <c r="AP30" i="1"/>
  <c r="AO30" i="1"/>
  <c r="AN30" i="1"/>
  <c r="AM30" i="1"/>
  <c r="AE30" i="1"/>
  <c r="AL30" i="1" s="1"/>
  <c r="B64" i="1"/>
  <c r="I63" i="1"/>
  <c r="D63" i="1"/>
  <c r="C63" i="1"/>
  <c r="J63" i="1" s="1"/>
  <c r="L63" i="1"/>
  <c r="K63" i="1"/>
  <c r="M63" i="1"/>
  <c r="N63" i="1"/>
  <c r="B31" i="1"/>
  <c r="I30" i="1"/>
  <c r="D30" i="1"/>
  <c r="C30" i="1"/>
  <c r="J30" i="1" s="1"/>
  <c r="L30" i="1"/>
  <c r="K30" i="1"/>
  <c r="M30" i="1"/>
  <c r="N30" i="1"/>
  <c r="W63" i="1"/>
  <c r="R63" i="1"/>
  <c r="W30" i="1"/>
  <c r="P64" i="1"/>
  <c r="Y63" i="1"/>
  <c r="Z63" i="1"/>
  <c r="AA63" i="1"/>
  <c r="AB63" i="1"/>
  <c r="Q63" i="1"/>
  <c r="X63" i="1" s="1"/>
  <c r="P31" i="1"/>
  <c r="R31" i="1" s="1"/>
  <c r="Q30" i="1"/>
  <c r="X30" i="1" s="1"/>
  <c r="O30" i="1"/>
  <c r="AB30" i="1"/>
  <c r="AA30" i="1"/>
  <c r="Z30" i="1"/>
  <c r="Y30" i="1"/>
  <c r="BT32" i="1" l="1"/>
  <c r="CA31" i="1"/>
  <c r="BV31" i="1"/>
  <c r="CF31" i="1"/>
  <c r="CE31" i="1"/>
  <c r="CD31" i="1"/>
  <c r="CC31" i="1"/>
  <c r="BU31" i="1"/>
  <c r="CB31" i="1" s="1"/>
  <c r="BT65" i="1"/>
  <c r="CA64" i="1"/>
  <c r="BV64" i="1"/>
  <c r="CC64" i="1"/>
  <c r="CD64" i="1"/>
  <c r="CE64" i="1"/>
  <c r="CF64" i="1"/>
  <c r="BU64" i="1"/>
  <c r="CB64" i="1" s="1"/>
  <c r="BF32" i="1"/>
  <c r="BM31" i="1"/>
  <c r="BH31" i="1"/>
  <c r="BQ31" i="1"/>
  <c r="BP31" i="1"/>
  <c r="BR31" i="1"/>
  <c r="BO31" i="1"/>
  <c r="BG31" i="1"/>
  <c r="BN31" i="1" s="1"/>
  <c r="BF65" i="1"/>
  <c r="BM64" i="1"/>
  <c r="BH64" i="1"/>
  <c r="BO64" i="1"/>
  <c r="BP64" i="1"/>
  <c r="BQ64" i="1"/>
  <c r="BR64" i="1"/>
  <c r="BG64" i="1"/>
  <c r="BN64" i="1" s="1"/>
  <c r="AR65" i="1"/>
  <c r="AT64" i="1"/>
  <c r="AY64" i="1"/>
  <c r="BD64" i="1"/>
  <c r="BA64" i="1"/>
  <c r="BC64" i="1"/>
  <c r="BB64" i="1"/>
  <c r="AS64" i="1"/>
  <c r="AZ64" i="1" s="1"/>
  <c r="AR32" i="1"/>
  <c r="AY31" i="1"/>
  <c r="AT31" i="1"/>
  <c r="BD31" i="1"/>
  <c r="BC31" i="1"/>
  <c r="BB31" i="1"/>
  <c r="BA31" i="1"/>
  <c r="AS31" i="1"/>
  <c r="AZ31" i="1" s="1"/>
  <c r="AD65" i="1"/>
  <c r="AF64" i="1"/>
  <c r="AK64" i="1"/>
  <c r="AM64" i="1"/>
  <c r="AN64" i="1"/>
  <c r="AP64" i="1"/>
  <c r="AO64" i="1"/>
  <c r="AE64" i="1"/>
  <c r="AL64" i="1" s="1"/>
  <c r="AK31" i="1"/>
  <c r="AF31" i="1"/>
  <c r="AD32" i="1"/>
  <c r="AM31" i="1"/>
  <c r="AE31" i="1"/>
  <c r="AL31" i="1" s="1"/>
  <c r="AN31" i="1"/>
  <c r="AP31" i="1"/>
  <c r="AO31" i="1"/>
  <c r="B32" i="1"/>
  <c r="I31" i="1"/>
  <c r="D31" i="1"/>
  <c r="K31" i="1"/>
  <c r="C31" i="1"/>
  <c r="J31" i="1" s="1"/>
  <c r="L31" i="1"/>
  <c r="N31" i="1"/>
  <c r="M31" i="1"/>
  <c r="B65" i="1"/>
  <c r="D64" i="1"/>
  <c r="I64" i="1"/>
  <c r="K64" i="1"/>
  <c r="C64" i="1"/>
  <c r="J64" i="1" s="1"/>
  <c r="L64" i="1"/>
  <c r="M64" i="1"/>
  <c r="N64" i="1"/>
  <c r="R64" i="1"/>
  <c r="W64" i="1"/>
  <c r="W31" i="1"/>
  <c r="P65" i="1"/>
  <c r="Y64" i="1"/>
  <c r="Z64" i="1"/>
  <c r="AA64" i="1"/>
  <c r="AB64" i="1"/>
  <c r="Q64" i="1"/>
  <c r="X64" i="1" s="1"/>
  <c r="P32" i="1"/>
  <c r="R32" i="1" s="1"/>
  <c r="Q31" i="1"/>
  <c r="X31" i="1" s="1"/>
  <c r="O31" i="1"/>
  <c r="AA31" i="1"/>
  <c r="Z31" i="1"/>
  <c r="Y31" i="1"/>
  <c r="AB31" i="1"/>
  <c r="BT66" i="1" l="1"/>
  <c r="CA65" i="1"/>
  <c r="BV65" i="1"/>
  <c r="CE65" i="1"/>
  <c r="CF65" i="1"/>
  <c r="CD65" i="1"/>
  <c r="CC65" i="1"/>
  <c r="BU65" i="1"/>
  <c r="CB65" i="1" s="1"/>
  <c r="BT33" i="1"/>
  <c r="CA32" i="1"/>
  <c r="BV32" i="1"/>
  <c r="CF32" i="1"/>
  <c r="BU32" i="1"/>
  <c r="CB32" i="1" s="1"/>
  <c r="CE32" i="1"/>
  <c r="CD32" i="1"/>
  <c r="CC32" i="1"/>
  <c r="BF66" i="1"/>
  <c r="BH65" i="1"/>
  <c r="BM65" i="1"/>
  <c r="BO65" i="1"/>
  <c r="BQ65" i="1"/>
  <c r="BR65" i="1"/>
  <c r="BP65" i="1"/>
  <c r="BG65" i="1"/>
  <c r="BN65" i="1" s="1"/>
  <c r="BF33" i="1"/>
  <c r="BM32" i="1"/>
  <c r="BH32" i="1"/>
  <c r="BR32" i="1"/>
  <c r="BQ32" i="1"/>
  <c r="BP32" i="1"/>
  <c r="BO32" i="1"/>
  <c r="BG32" i="1"/>
  <c r="BN32" i="1" s="1"/>
  <c r="AR66" i="1"/>
  <c r="AY65" i="1"/>
  <c r="AT65" i="1"/>
  <c r="BA65" i="1"/>
  <c r="BD65" i="1"/>
  <c r="BB65" i="1"/>
  <c r="BC65" i="1"/>
  <c r="AS65" i="1"/>
  <c r="AZ65" i="1" s="1"/>
  <c r="AR33" i="1"/>
  <c r="AT32" i="1"/>
  <c r="AY32" i="1"/>
  <c r="AS32" i="1"/>
  <c r="AZ32" i="1" s="1"/>
  <c r="BA32" i="1"/>
  <c r="BB32" i="1"/>
  <c r="BD32" i="1"/>
  <c r="BC32" i="1"/>
  <c r="AD66" i="1"/>
  <c r="AF65" i="1"/>
  <c r="AK65" i="1"/>
  <c r="AO65" i="1"/>
  <c r="AM65" i="1"/>
  <c r="AN65" i="1"/>
  <c r="AP65" i="1"/>
  <c r="AE65" i="1"/>
  <c r="AL65" i="1" s="1"/>
  <c r="AF32" i="1"/>
  <c r="AK32" i="1"/>
  <c r="AD33" i="1"/>
  <c r="AN32" i="1"/>
  <c r="AO32" i="1"/>
  <c r="AM32" i="1"/>
  <c r="AP32" i="1"/>
  <c r="AE32" i="1"/>
  <c r="AL32" i="1" s="1"/>
  <c r="B66" i="1"/>
  <c r="D65" i="1"/>
  <c r="I65" i="1"/>
  <c r="K65" i="1"/>
  <c r="C65" i="1"/>
  <c r="J65" i="1" s="1"/>
  <c r="L65" i="1"/>
  <c r="M65" i="1"/>
  <c r="N65" i="1"/>
  <c r="B33" i="1"/>
  <c r="I32" i="1"/>
  <c r="D32" i="1"/>
  <c r="N32" i="1"/>
  <c r="M32" i="1"/>
  <c r="C32" i="1"/>
  <c r="J32" i="1" s="1"/>
  <c r="K32" i="1"/>
  <c r="L32" i="1"/>
  <c r="R65" i="1"/>
  <c r="W65" i="1"/>
  <c r="W32" i="1"/>
  <c r="Y32" i="1"/>
  <c r="P66" i="1"/>
  <c r="AB65" i="1"/>
  <c r="AA65" i="1"/>
  <c r="Y65" i="1"/>
  <c r="Z65" i="1"/>
  <c r="Q65" i="1"/>
  <c r="X65" i="1" s="1"/>
  <c r="AB32" i="1"/>
  <c r="Z32" i="1"/>
  <c r="AA32" i="1"/>
  <c r="Q32" i="1"/>
  <c r="X32" i="1" s="1"/>
  <c r="O32" i="1"/>
  <c r="CA33" i="1" l="1"/>
  <c r="BV33" i="1"/>
  <c r="CD33" i="1"/>
  <c r="CC33" i="1"/>
  <c r="BU33" i="1"/>
  <c r="CB33" i="1" s="1"/>
  <c r="CE33" i="1"/>
  <c r="CF33" i="1"/>
  <c r="BT67" i="1"/>
  <c r="CA66" i="1"/>
  <c r="BV66" i="1"/>
  <c r="CC66" i="1"/>
  <c r="CD66" i="1"/>
  <c r="CE66" i="1"/>
  <c r="CF66" i="1"/>
  <c r="BU66" i="1"/>
  <c r="CB66" i="1" s="1"/>
  <c r="BF34" i="1"/>
  <c r="BM33" i="1"/>
  <c r="BH33" i="1"/>
  <c r="BO33" i="1"/>
  <c r="BG33" i="1"/>
  <c r="BN33" i="1" s="1"/>
  <c r="BQ33" i="1"/>
  <c r="BP33" i="1"/>
  <c r="BR33" i="1"/>
  <c r="BH66" i="1"/>
  <c r="BM66" i="1"/>
  <c r="BO66" i="1"/>
  <c r="BP66" i="1"/>
  <c r="BQ66" i="1"/>
  <c r="BR66" i="1"/>
  <c r="BG66" i="1"/>
  <c r="BN66" i="1" s="1"/>
  <c r="AR67" i="1"/>
  <c r="AT66" i="1"/>
  <c r="AY66" i="1"/>
  <c r="BD66" i="1"/>
  <c r="BA66" i="1"/>
  <c r="BB66" i="1"/>
  <c r="BC66" i="1"/>
  <c r="AS66" i="1"/>
  <c r="AZ66" i="1" s="1"/>
  <c r="AT33" i="1"/>
  <c r="AY33" i="1"/>
  <c r="BC33" i="1"/>
  <c r="BB33" i="1"/>
  <c r="BD33" i="1"/>
  <c r="BA33" i="1"/>
  <c r="AS33" i="1"/>
  <c r="AZ33" i="1" s="1"/>
  <c r="AF66" i="1"/>
  <c r="AK66" i="1"/>
  <c r="AO66" i="1"/>
  <c r="AM66" i="1"/>
  <c r="AN66" i="1"/>
  <c r="AP66" i="1"/>
  <c r="AE66" i="1"/>
  <c r="AL66" i="1" s="1"/>
  <c r="AK33" i="1"/>
  <c r="AF33" i="1"/>
  <c r="AD34" i="1"/>
  <c r="AP33" i="1"/>
  <c r="AE33" i="1"/>
  <c r="AL33" i="1" s="1"/>
  <c r="AM33" i="1"/>
  <c r="AN33" i="1"/>
  <c r="AO33" i="1"/>
  <c r="B34" i="1"/>
  <c r="D33" i="1"/>
  <c r="I33" i="1"/>
  <c r="M33" i="1"/>
  <c r="N33" i="1"/>
  <c r="C33" i="1"/>
  <c r="J33" i="1" s="1"/>
  <c r="L33" i="1"/>
  <c r="K33" i="1"/>
  <c r="B67" i="1"/>
  <c r="D66" i="1"/>
  <c r="I66" i="1"/>
  <c r="M66" i="1"/>
  <c r="K66" i="1"/>
  <c r="C66" i="1"/>
  <c r="J66" i="1" s="1"/>
  <c r="L66" i="1"/>
  <c r="N66" i="1"/>
  <c r="R66" i="1"/>
  <c r="W66" i="1"/>
  <c r="P67" i="1"/>
  <c r="AA66" i="1"/>
  <c r="AB66" i="1"/>
  <c r="Y66" i="1"/>
  <c r="Z66" i="1"/>
  <c r="Q66" i="1"/>
  <c r="X66" i="1" s="1"/>
  <c r="CA67" i="1" l="1"/>
  <c r="BV67" i="1"/>
  <c r="CE67" i="1"/>
  <c r="CF67" i="1"/>
  <c r="CC67" i="1"/>
  <c r="CD67" i="1"/>
  <c r="BU67" i="1"/>
  <c r="CB67" i="1" s="1"/>
  <c r="BM34" i="1"/>
  <c r="BH34" i="1"/>
  <c r="BG34" i="1"/>
  <c r="BN34" i="1" s="1"/>
  <c r="BO34" i="1"/>
  <c r="BP34" i="1"/>
  <c r="BQ34" i="1"/>
  <c r="BR34" i="1"/>
  <c r="AY67" i="1"/>
  <c r="AT67" i="1"/>
  <c r="BD67" i="1"/>
  <c r="BA67" i="1"/>
  <c r="BB67" i="1"/>
  <c r="BC67" i="1"/>
  <c r="AS67" i="1"/>
  <c r="AZ67" i="1" s="1"/>
  <c r="AK34" i="1"/>
  <c r="AF34" i="1"/>
  <c r="AE34" i="1"/>
  <c r="AL34" i="1" s="1"/>
  <c r="AM34" i="1"/>
  <c r="AN34" i="1"/>
  <c r="AO34" i="1"/>
  <c r="AP34" i="1"/>
  <c r="D67" i="1"/>
  <c r="I67" i="1"/>
  <c r="K67" i="1"/>
  <c r="C67" i="1"/>
  <c r="J67" i="1" s="1"/>
  <c r="L67" i="1"/>
  <c r="M67" i="1"/>
  <c r="N67" i="1"/>
  <c r="D34" i="1"/>
  <c r="I34" i="1"/>
  <c r="L34" i="1"/>
  <c r="K34" i="1"/>
  <c r="M34" i="1"/>
  <c r="C34" i="1"/>
  <c r="J34" i="1" s="1"/>
  <c r="N34" i="1"/>
  <c r="W67" i="1"/>
  <c r="R67" i="1"/>
  <c r="Z67" i="1"/>
  <c r="AA67" i="1"/>
  <c r="AB67" i="1"/>
  <c r="Y67" i="1"/>
  <c r="Q67" i="1"/>
  <c r="X6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3EAB5C0-44A2-4549-B1A4-94C5BAF0BF4D}" keepAlive="1" name="Abfrage - Feiertage" description="Verbindung mit der Abfrage 'Feiertage' in der Arbeitsmappe." type="5" refreshedVersion="6" background="1">
    <dbPr connection="Provider=Microsoft.Mashup.OleDb.1;Data Source=$Workbook$;Location=Feiertage;Extended Properties=&quot;&quot;" command="SELECT * FROM [Feiertage]"/>
  </connection>
</connections>
</file>

<file path=xl/sharedStrings.xml><?xml version="1.0" encoding="utf-8"?>
<sst xmlns="http://schemas.openxmlformats.org/spreadsheetml/2006/main" count="203" uniqueCount="125">
  <si>
    <t>Neujahr</t>
  </si>
  <si>
    <t>Numerisch: Wochenende, Feiertag, Schulferien</t>
  </si>
  <si>
    <t>U Gerald</t>
  </si>
  <si>
    <t>U Hans</t>
  </si>
  <si>
    <t>U Frieder</t>
  </si>
  <si>
    <t>U Michael</t>
  </si>
  <si>
    <t>Bedingte Formatierung</t>
  </si>
  <si>
    <t>ANLEITUNG</t>
  </si>
  <si>
    <t>Eintragen von Urlaub</t>
  </si>
  <si>
    <t>in der Namenstabelle ersten Urlaubstag eingeben + mit Maus bis zum letzten Urlaubstag ziehen, Daten werden automatisch eingefügt</t>
  </si>
  <si>
    <t>Farben</t>
  </si>
  <si>
    <t>SVERWEIS - Übernahme von Werten aus einer anderen Tabelle</t>
  </si>
  <si>
    <t>Juli</t>
  </si>
  <si>
    <t>August</t>
  </si>
  <si>
    <t>September</t>
  </si>
  <si>
    <t>Oktober</t>
  </si>
  <si>
    <t>November</t>
  </si>
  <si>
    <t>Dezember</t>
  </si>
  <si>
    <t>TIPPS</t>
  </si>
  <si>
    <t>Schulferien</t>
  </si>
  <si>
    <t>Technische Infos</t>
  </si>
  <si>
    <t>nach dem Eingeben einer Formel werden Anführungszeichen ergänzt, diese müssen wieder entfernt werden!</t>
  </si>
  <si>
    <t>Tag der Arbeit</t>
  </si>
  <si>
    <t>Karfreitag</t>
  </si>
  <si>
    <t>Ostersonntag</t>
  </si>
  <si>
    <t>Ostermontag</t>
  </si>
  <si>
    <t>Pfingstsonntag</t>
  </si>
  <si>
    <t>Christi Himmelfahrt</t>
  </si>
  <si>
    <t>Pfingstmontag</t>
  </si>
  <si>
    <t>Fronleichnam</t>
  </si>
  <si>
    <t>Tag der deutschen Einheit</t>
  </si>
  <si>
    <t>Allerheiligen</t>
  </si>
  <si>
    <t>Weihnachten</t>
  </si>
  <si>
    <t>Sylvester</t>
  </si>
  <si>
    <t>Gültigkeitsbereich der Formatierung muss ggf. auf nur eine Spalte/ein Feld reduziert werden, sonst funktioniert die Feldlogik nicht</t>
  </si>
  <si>
    <t>um das Kopieren auf andere Monate zu erlauben, sollten die Felder ohne "$" eingetragen werden</t>
  </si>
  <si>
    <t>Beispiel:</t>
  </si>
  <si>
    <t>Erläuterung:</t>
  </si>
  <si>
    <t>nimm von dem gefundenen Eintrag die 2. Spalte (Name des Feiertags)</t>
  </si>
  <si>
    <t>"FALSCH": das gefundene Datum muss exakt mit dem gesuchten übereinstimmen</t>
  </si>
  <si>
    <t>ISTFEHLER: wird zu einem Datum kein Eintrag gefunden, so wird ein Leerstring ausgegeben</t>
  </si>
  <si>
    <t>Hinweis:</t>
  </si>
  <si>
    <t>In den ausgeblendeten Spalten werden über den SVERWEIS die persönlichen Urlaubstage in numerische Werte 0/100 umgesetzt, die dann mit der bedingten Formatierung in Farben umgesetzt werden</t>
  </si>
  <si>
    <t>Es gilt Schulferien=1, Sa=5, So=10, Feiertag=20 daraus folgt z.B. (Wert &gt;=5 und &lt;=6) =&gt; Samstag (ggf. in Schulferien)</t>
  </si>
  <si>
    <t>Januar</t>
  </si>
  <si>
    <t>Urlaub</t>
  </si>
  <si>
    <t>Februar</t>
  </si>
  <si>
    <t>März</t>
  </si>
  <si>
    <t>April</t>
  </si>
  <si>
    <t>Mai</t>
  </si>
  <si>
    <t>Juni</t>
  </si>
  <si>
    <t>Anpassung auf andere Namen ist möglich durch Eintrag des Namens in Feld B1 auf jeder MA-Tabelle</t>
  </si>
  <si>
    <t>MA-Tabelle kann davon unabhängig (z.B. auf den gleichen Namen) umbenannt werden</t>
  </si>
  <si>
    <t>wird aus Formel berechnet</t>
  </si>
  <si>
    <t>fix</t>
  </si>
  <si>
    <t>Hl. Drei König</t>
  </si>
  <si>
    <t>Ostern - 2</t>
  </si>
  <si>
    <t>Ostern + 1</t>
  </si>
  <si>
    <t>Ostern + 39</t>
  </si>
  <si>
    <t>Ostern + 49</t>
  </si>
  <si>
    <t>Ostern + 50</t>
  </si>
  <si>
    <t>Ostern + 60</t>
  </si>
  <si>
    <t>Maria Himmelfahrt</t>
  </si>
  <si>
    <t>Steuerlemente einfügen</t>
  </si>
  <si>
    <t>1. Datei / Optionen / Menuband anpassen, Entwicklertools anwählen</t>
  </si>
  <si>
    <t>3. Kontextmenu zum Steuerelement / Steuerelement formatieren, Zellverknüpfung eintragen</t>
  </si>
  <si>
    <t>2. Menu Entwicklertools / Einfügen Formularsteuerelement, z.B. Drehfeld zum Rauf/Runterzählen</t>
  </si>
  <si>
    <t>Datum</t>
  </si>
  <si>
    <t>Termin</t>
  </si>
  <si>
    <t>Titel:</t>
  </si>
  <si>
    <t>Aschermittwoch</t>
  </si>
  <si>
    <t>1. Advent</t>
  </si>
  <si>
    <t>2. Advent</t>
  </si>
  <si>
    <t>3. Advent</t>
  </si>
  <si>
    <t>Faschingsdienstag</t>
  </si>
  <si>
    <t>Rosenmontag</t>
  </si>
  <si>
    <t>Valentinstag</t>
  </si>
  <si>
    <t>Nikolaus</t>
  </si>
  <si>
    <t>Frühlingsanfang</t>
  </si>
  <si>
    <t>gilt zumindest 2012-2030</t>
  </si>
  <si>
    <t>Info</t>
  </si>
  <si>
    <t>Sommeranfang</t>
  </si>
  <si>
    <t>Herbstanfang</t>
  </si>
  <si>
    <t>Winteranfang</t>
  </si>
  <si>
    <t>Beginn Sommerzeit</t>
  </si>
  <si>
    <t>Beginn Winterzeit</t>
  </si>
  <si>
    <t>Muttertag</t>
  </si>
  <si>
    <t>Totensonntag</t>
  </si>
  <si>
    <t>Buß- und Bettag</t>
  </si>
  <si>
    <t>Feiertag</t>
  </si>
  <si>
    <t>Aktuelles Jahr:</t>
  </si>
  <si>
    <t>Besonderer Tag</t>
  </si>
  <si>
    <t>4. Advent</t>
  </si>
  <si>
    <t>ausgeblendete Hilfsspalten verwenden: z.B. wenn bestimmter Aspekt (z.B. Termin) vorliegt, ist Hilfsspalte ungleich leer was dann zu roter Farbe führt (direkte Verwendung der komplexen Formel funktioniert in der bedingten Formatierung nicht)</t>
  </si>
  <si>
    <t>alle passenden Regeln werden in ihrer Definitionsreihenfolge nacheinander angewandt</t>
  </si>
  <si>
    <t>trifft eine Regel mit aktiviertem "Anhalten" zu, so werden die nachfolgenden Regeln nicht mehr angewandt</t>
  </si>
  <si>
    <t>WENN(ISTFEHLER(SVERWEIS(BA4;tblFeiertage;2;FALSCH));"";SVERWEIS(BA4;tblFeiertage;2;FALSCH))</t>
  </si>
  <si>
    <t>In einer voraushehenden ausgeblendeten Spalte werden die Infos zu einem Tag zu einem numerischen Wert addiert, der ebenfalls über die bedingte Formatierung in Farben umgesetzt wird.</t>
  </si>
  <si>
    <t>Kennwort für geschützte Seiten: Locked</t>
  </si>
  <si>
    <t>Überschrift für Kalender kann auf Tabellenblatt Termine in Feld B1 eingegeben werden</t>
  </si>
  <si>
    <t>Zusätzlich gibt es noch eine ausgeblendete Spalte, in die manuell eingegebene Termine zur Verwendung für die bedingte Formatierung ausgegeben werden</t>
  </si>
  <si>
    <t>Die neue Funktion XVERWEIS würde es erlauben, dass man die einzelnen Tabellenfelder mit Namen(=Spaltenüberschriften) benennt (z.B XVERWEIS (O4; tblTermine[Datum]; tblTermine[Termin];…)</t>
  </si>
  <si>
    <t>zum Datum in Feld BA4 suche in der Feiertags-Tabelle nach einem entsprechenden Datums-Eintrag in der ersten Spalte</t>
  </si>
  <si>
    <t>XVERWEIS steht jedoch erst in Excel-Versionen ab ca. Sommer 2020 und ggf. nur in Office 365 zur Verfügung. In dieser XLS-Mappe wurde die Funktion deshalb noch nicht verwendet!</t>
  </si>
  <si>
    <t>Auf der Kalenderseite sind das Jahresfeld und das Drehfeld auf "nicht gesperrt" formatiert, so dass sie bei Sperren des Tabellenblattes als einzige bedient werden können</t>
  </si>
  <si>
    <t>ADVENT_1</t>
  </si>
  <si>
    <t>=BesondereTage!$A$12</t>
  </si>
  <si>
    <t>KALENDER_JAHR</t>
  </si>
  <si>
    <t>=Teamkalender!$B$1</t>
  </si>
  <si>
    <t>OSTERN</t>
  </si>
  <si>
    <t>=Feiertage!$A$7</t>
  </si>
  <si>
    <t>Titel</t>
  </si>
  <si>
    <t>=Termine!$B$1</t>
  </si>
  <si>
    <t>zusätzlich existieren noch Namen für die einzelnen Tabellen</t>
  </si>
  <si>
    <r>
      <rPr>
        <b/>
        <sz val="11"/>
        <color theme="1"/>
        <rFont val="Calibri"/>
        <family val="2"/>
        <scheme val="minor"/>
      </rPr>
      <t>Liste definierter Namen</t>
    </r>
    <r>
      <rPr>
        <sz val="11"/>
        <color theme="1"/>
        <rFont val="Calibri"/>
        <family val="2"/>
        <scheme val="minor"/>
      </rPr>
      <t xml:space="preserve"> (leere Zelle markieren, "F3", "Liste einfügen")</t>
    </r>
  </si>
  <si>
    <t>Tabellen</t>
  </si>
  <si>
    <t>Zum Zuweisen eines Tabellenformates Bereich markieren (evtl. nur Strg+A) und zugehöriges Format auswählen.</t>
  </si>
  <si>
    <t>Dann der Tabelle Namen zuweisen oder im Namensmanager (siehe Formeln/Namensmanager) den DefaultNamen anpassen</t>
  </si>
  <si>
    <t>Vorteil: für Querverweise (SVERWEIS) muss nur noch der Name der Tabelle und nicht mehr der Zellbereich angegeben werden. Anhand der farbigen Markierung ist auch ersichtlich, welche Daten zur Tabelle gehören.</t>
  </si>
  <si>
    <t>Beispiel-Termin</t>
  </si>
  <si>
    <t>MA1</t>
  </si>
  <si>
    <t>MA2</t>
  </si>
  <si>
    <t>MA3</t>
  </si>
  <si>
    <t>MA4</t>
  </si>
  <si>
    <t>[Titel eingeben auf Blatt "Termine"]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</si>
</sst>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16EC06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EF1A9"/>
        <bgColor indexed="64"/>
      </patternFill>
    </fill>
    <fill>
      <patternFill patternType="solid">
        <fgColor rgb="FF20F90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2" xfId="0" applyNumberFormat="1" applyFont="1" applyBorder="1"/>
    <xf numFmtId="164" fontId="0" fillId="0" borderId="1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Border="1"/>
    <xf numFmtId="164" fontId="0" fillId="0" borderId="6" xfId="0" applyNumberFormat="1" applyFont="1" applyBorder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0" fillId="5" borderId="0" xfId="0" applyFill="1"/>
    <xf numFmtId="0" fontId="2" fillId="5" borderId="0" xfId="0" applyFont="1" applyFill="1"/>
    <xf numFmtId="0" fontId="3" fillId="5" borderId="0" xfId="0" applyFont="1" applyFill="1"/>
    <xf numFmtId="0" fontId="4" fillId="5" borderId="0" xfId="0" applyFont="1" applyFill="1"/>
    <xf numFmtId="0" fontId="0" fillId="6" borderId="0" xfId="0" applyFill="1" applyAlignment="1">
      <alignment horizontal="center"/>
    </xf>
    <xf numFmtId="0" fontId="0" fillId="0" borderId="0" xfId="0" applyFont="1"/>
    <xf numFmtId="0" fontId="5" fillId="5" borderId="0" xfId="0" applyFont="1" applyFill="1"/>
    <xf numFmtId="0" fontId="5" fillId="3" borderId="0" xfId="0" applyFont="1" applyFill="1"/>
    <xf numFmtId="0" fontId="1" fillId="0" borderId="0" xfId="0" applyFont="1" applyAlignment="1">
      <alignment horizontal="left"/>
    </xf>
    <xf numFmtId="0" fontId="0" fillId="7" borderId="0" xfId="0" applyFill="1"/>
    <xf numFmtId="14" fontId="0" fillId="0" borderId="0" xfId="0" applyNumberFormat="1" applyFont="1"/>
    <xf numFmtId="0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Standard" xfId="0" builtinId="0"/>
  </cellStyles>
  <dxfs count="499"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numFmt numFmtId="19" formatCode="dd/mm/yyyy"/>
    </dxf>
    <dxf>
      <font>
        <b val="0"/>
      </font>
    </dxf>
    <dxf>
      <numFmt numFmtId="19" formatCode="dd/mm/yyyy"/>
    </dxf>
    <dxf>
      <numFmt numFmtId="19" formatCode="dd/mm/yyyy"/>
    </dxf>
    <dxf>
      <numFmt numFmtId="19" formatCode="dd/mm/yyyy"/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theme="1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00B0F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16EC06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C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FF0000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rgb="FFEFFFFF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EFFFFF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BEF1A9"/>
        </patternFill>
      </fill>
    </dxf>
    <dxf>
      <fill>
        <patternFill>
          <bgColor rgb="FF639729"/>
        </patternFill>
      </fill>
    </dxf>
    <dxf>
      <fill>
        <patternFill>
          <bgColor rgb="FFC7E6A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GfaTabelle" pivot="0" count="2" xr9:uid="{9DD40E7F-6260-4EBD-A1B1-880B4BC37442}">
      <tableStyleElement type="wholeTable" dxfId="498"/>
      <tableStyleElement type="headerRow" dxfId="497"/>
    </tableStyle>
  </tableStyles>
  <colors>
    <mruColors>
      <color rgb="FF639729"/>
      <color rgb="FFC7E6A4"/>
      <color rgb="FF20F90F"/>
      <color rgb="FFBEF1A9"/>
      <color rgb="FFFFFFCC"/>
      <color rgb="FFFFFF99"/>
      <color rgb="FF00B0F0"/>
      <color rgb="FF16EC06"/>
      <color rgb="FFEFFFFF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6" fmlaLink="$B$1" max="30000" page="10" val="202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236220</xdr:colOff>
          <xdr:row>0</xdr:row>
          <xdr:rowOff>0</xdr:rowOff>
        </xdr:from>
        <xdr:to>
          <xdr:col>3</xdr:col>
          <xdr:colOff>243840</xdr:colOff>
          <xdr:row>1</xdr:row>
          <xdr:rowOff>0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B48573A-D8F7-42DC-BDB3-709ECB210592}" name="tbl_UrlaubMA1" displayName="tbl_UrlaubMA1" ref="A1:A220" totalsRowShown="0">
  <autoFilter ref="A1:A220" xr:uid="{A713208A-0F45-4E2B-BFCD-234E6DB6098F}"/>
  <tableColumns count="1">
    <tableColumn id="1" xr3:uid="{EEEDAB17-B355-44F0-A604-11140BA41883}" name="Urlaub"/>
  </tableColumns>
  <tableStyleInfo name="GfaTabel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238C10-7905-4691-8798-6C275E362D41}" name="tbl_UrlaubMA2" displayName="tbl_UrlaubMA2" ref="A1:A224" totalsRowShown="0">
  <autoFilter ref="A1:A224" xr:uid="{1903B1E5-784F-45A2-83BD-D3564D5ABE99}"/>
  <tableColumns count="1">
    <tableColumn id="1" xr3:uid="{1DDEB9F8-0A3E-4D0E-96D5-076FB0CDAC53}" name="Urlaub" dataDxfId="8"/>
  </tableColumns>
  <tableStyleInfo name="GfaTabel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400FB15-3BF6-4B46-9161-33560980E4A4}" name="tbl_UrlaubMA3" displayName="tbl_UrlaubMA3" ref="A1:A220" totalsRowShown="0">
  <autoFilter ref="A1:A220" xr:uid="{1447773B-C14D-45A8-B20E-3A74B4498569}"/>
  <tableColumns count="1">
    <tableColumn id="1" xr3:uid="{6F16A56C-E7BF-4704-9A46-0B696EF99EC9}" name="Urlaub"/>
  </tableColumns>
  <tableStyleInfo name="GfaTabel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9366326-BA01-46DD-B428-F85FEF70B69B}" name="tbl_UrlaubMA4" displayName="tbl_UrlaubMA4" ref="A1:A220" totalsRowShown="0">
  <autoFilter ref="A1:A220" xr:uid="{6FC1B9FC-1F63-4246-898E-FDE089823D5C}"/>
  <tableColumns count="1">
    <tableColumn id="1" xr3:uid="{DC654372-2651-4682-8B5F-A720A6BB0821}" name="Urlaub" dataDxfId="7"/>
  </tableColumns>
  <tableStyleInfo name="GfaTabel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443553-DB79-4358-8325-C286BD2FB192}" name="tblTermine" displayName="tblTermine" ref="A3:B35" totalsRowShown="0">
  <autoFilter ref="A3:B35" xr:uid="{19CB673C-1187-4F37-9D30-A43EB3DDB678}"/>
  <tableColumns count="2">
    <tableColumn id="1" xr3:uid="{491B10BD-0DDA-4EBE-9507-F114F08A9999}" name="Datum"/>
    <tableColumn id="2" xr3:uid="{A9593C3F-306E-4C22-85EB-4EE7D795F03B}" name="Termin"/>
  </tableColumns>
  <tableStyleInfo name="GfaTabel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FB42734-E23F-492B-B523-FF4C233E161B}" name="tblFeiertage" displayName="tblFeiertage" ref="A3:C19" totalsRowShown="0">
  <autoFilter ref="A3:C19" xr:uid="{FE24DAB3-42B3-49E7-A854-EEBFEB2DF2CD}"/>
  <tableColumns count="3">
    <tableColumn id="1" xr3:uid="{727DCA11-A3FE-4712-815D-AF4BE8D2ADFD}" name="Datum" dataDxfId="6"/>
    <tableColumn id="2" xr3:uid="{2FA0A859-5147-4EFF-AA99-947DB9D1B35E}" name="Feiertag"/>
    <tableColumn id="3" xr3:uid="{5B857809-7A60-4BF9-96D3-590618E85F67}" name="Info"/>
  </tableColumns>
  <tableStyleInfo name="GfaTabel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6FB2EA-2D65-408B-BD7F-1C6B05BCBCBB}" name="tblBesondereTage" displayName="tblBesondereTage" ref="A3:C56" totalsRowShown="0" totalsRowDxfId="5">
  <autoFilter ref="A3:C56" xr:uid="{4331B371-42C3-4B53-AC32-BF302D3AD3DC}"/>
  <tableColumns count="3">
    <tableColumn id="1" xr3:uid="{4009F3F7-5BB1-44C7-BD47-78CACDDDBDBB}" name="Datum" dataDxfId="4" totalsRowDxfId="3">
      <calculatedColumnFormula>OSTERN-46</calculatedColumnFormula>
    </tableColumn>
    <tableColumn id="2" xr3:uid="{0820BD8C-93F3-415A-A314-C6666A8BFD9E}" name="Besonderer Tag" totalsRowDxfId="2"/>
    <tableColumn id="3" xr3:uid="{B15CAC68-29F7-4689-A8C0-84E8EAC6F197}" name="Info" totalsRowDxfId="1"/>
  </tableColumns>
  <tableStyleInfo name="GfaTabel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04BF7CD-6BD4-44C7-9B51-2D59F49AB8AB}" name="tblSchulferien" displayName="tblSchulferien" ref="A1:A185" totalsRowShown="0">
  <autoFilter ref="A1:A185" xr:uid="{FB0F63F1-032F-47AE-B878-189507156E10}"/>
  <tableColumns count="1">
    <tableColumn id="1" xr3:uid="{B1F4861F-8678-4335-B530-966A82F268E2}" name="Datum" dataDxfId="0"/>
  </tableColumns>
  <tableStyleInfo name="GfaTabelle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381C9-86C2-4B38-B9E3-526B4E5A3E07}">
  <sheetPr codeName="Tabelle1"/>
  <dimension ref="A1:CG69"/>
  <sheetViews>
    <sheetView tabSelected="1" zoomScale="75" zoomScaleNormal="75" workbookViewId="0">
      <selection activeCell="B1" sqref="B1:C1"/>
    </sheetView>
  </sheetViews>
  <sheetFormatPr baseColWidth="10" defaultRowHeight="14.4" x14ac:dyDescent="0.3"/>
  <cols>
    <col min="1" max="1" width="2.88671875" customWidth="1"/>
    <col min="2" max="2" width="3.44140625" customWidth="1"/>
    <col min="3" max="3" width="3.5546875" customWidth="1"/>
    <col min="4" max="4" width="13.109375" customWidth="1"/>
    <col min="5" max="5" width="1.21875" customWidth="1"/>
    <col min="6" max="6" width="1" customWidth="1"/>
    <col min="7" max="7" width="1.109375" customWidth="1"/>
    <col min="8" max="8" width="1" customWidth="1"/>
    <col min="9" max="9" width="11.33203125" hidden="1" customWidth="1"/>
    <col min="10" max="10" width="10.88671875" hidden="1" customWidth="1"/>
    <col min="11" max="11" width="8.44140625" hidden="1" customWidth="1"/>
    <col min="12" max="12" width="8.109375" hidden="1" customWidth="1"/>
    <col min="13" max="13" width="6.77734375" hidden="1" customWidth="1"/>
    <col min="14" max="14" width="9.21875" hidden="1" customWidth="1"/>
    <col min="15" max="15" width="3.5546875" customWidth="1"/>
    <col min="16" max="16" width="3.44140625" customWidth="1"/>
    <col min="17" max="17" width="3.5546875" customWidth="1"/>
    <col min="18" max="18" width="13.109375" customWidth="1"/>
    <col min="19" max="19" width="1.21875" customWidth="1"/>
    <col min="20" max="20" width="1" customWidth="1"/>
    <col min="21" max="21" width="1.109375" customWidth="1"/>
    <col min="22" max="22" width="1" customWidth="1"/>
    <col min="23" max="23" width="10.77734375" hidden="1" customWidth="1"/>
    <col min="24" max="24" width="9.6640625" hidden="1" customWidth="1"/>
    <col min="25" max="25" width="8.44140625" hidden="1" customWidth="1"/>
    <col min="26" max="26" width="8.109375" hidden="1" customWidth="1"/>
    <col min="27" max="27" width="6.77734375" hidden="1" customWidth="1"/>
    <col min="28" max="28" width="9.21875" hidden="1" customWidth="1"/>
    <col min="29" max="29" width="3.21875" customWidth="1"/>
    <col min="30" max="30" width="3.44140625" customWidth="1"/>
    <col min="31" max="31" width="3.5546875" customWidth="1"/>
    <col min="32" max="32" width="13.109375" customWidth="1"/>
    <col min="33" max="33" width="1.21875" customWidth="1"/>
    <col min="34" max="34" width="1" customWidth="1"/>
    <col min="35" max="35" width="1.109375" customWidth="1"/>
    <col min="36" max="36" width="1" customWidth="1"/>
    <col min="37" max="37" width="11.44140625" hidden="1" customWidth="1"/>
    <col min="38" max="38" width="10.109375" hidden="1" customWidth="1"/>
    <col min="39" max="39" width="8.44140625" hidden="1" customWidth="1"/>
    <col min="40" max="40" width="8.109375" hidden="1" customWidth="1"/>
    <col min="41" max="41" width="6.77734375" hidden="1" customWidth="1"/>
    <col min="42" max="42" width="9.21875" hidden="1" customWidth="1"/>
    <col min="43" max="43" width="3.88671875" customWidth="1"/>
    <col min="44" max="44" width="3.44140625" customWidth="1"/>
    <col min="45" max="45" width="3.33203125" customWidth="1"/>
    <col min="46" max="46" width="13.109375" customWidth="1"/>
    <col min="47" max="47" width="1.21875" customWidth="1"/>
    <col min="48" max="48" width="1" customWidth="1"/>
    <col min="49" max="49" width="1.109375" customWidth="1"/>
    <col min="50" max="50" width="1" customWidth="1"/>
    <col min="51" max="51" width="10.33203125" hidden="1" customWidth="1"/>
    <col min="52" max="52" width="9.21875" hidden="1" customWidth="1"/>
    <col min="53" max="53" width="8.44140625" hidden="1" customWidth="1"/>
    <col min="54" max="54" width="8.109375" hidden="1" customWidth="1"/>
    <col min="55" max="55" width="6.77734375" hidden="1" customWidth="1"/>
    <col min="56" max="56" width="0.33203125" customWidth="1"/>
    <col min="57" max="57" width="3.5546875" customWidth="1"/>
    <col min="58" max="58" width="3.44140625" customWidth="1"/>
    <col min="59" max="59" width="3.5546875" customWidth="1"/>
    <col min="60" max="60" width="13.109375" customWidth="1"/>
    <col min="61" max="61" width="1.21875" customWidth="1"/>
    <col min="62" max="62" width="1" customWidth="1"/>
    <col min="63" max="63" width="1.109375" customWidth="1"/>
    <col min="64" max="64" width="1" customWidth="1"/>
    <col min="65" max="65" width="11.6640625" hidden="1" customWidth="1"/>
    <col min="66" max="66" width="9.88671875" hidden="1" customWidth="1"/>
    <col min="67" max="67" width="8.44140625" hidden="1" customWidth="1"/>
    <col min="68" max="68" width="8.109375" hidden="1" customWidth="1"/>
    <col min="69" max="69" width="6.77734375" hidden="1" customWidth="1"/>
    <col min="70" max="70" width="9.21875" hidden="1" customWidth="1"/>
    <col min="71" max="71" width="3.77734375" customWidth="1"/>
    <col min="72" max="72" width="3.44140625" customWidth="1"/>
    <col min="73" max="73" width="3.5546875" customWidth="1"/>
    <col min="74" max="74" width="13.109375" customWidth="1"/>
    <col min="75" max="75" width="1.21875" customWidth="1"/>
    <col min="76" max="76" width="1" customWidth="1"/>
    <col min="77" max="77" width="1.109375" customWidth="1"/>
    <col min="78" max="78" width="1" customWidth="1"/>
    <col min="79" max="79" width="9.77734375" hidden="1" customWidth="1"/>
    <col min="80" max="80" width="9.6640625" hidden="1" customWidth="1"/>
    <col min="81" max="81" width="8.6640625" hidden="1" customWidth="1"/>
    <col min="82" max="82" width="8.44140625" hidden="1" customWidth="1"/>
    <col min="83" max="83" width="6.88671875" hidden="1" customWidth="1"/>
    <col min="84" max="84" width="9.44140625" hidden="1" customWidth="1"/>
    <col min="85" max="85" width="3.5546875" customWidth="1"/>
  </cols>
  <sheetData>
    <row r="1" spans="1:85" x14ac:dyDescent="0.3">
      <c r="A1" s="13"/>
      <c r="B1" s="32">
        <v>2021</v>
      </c>
      <c r="C1" s="3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30" t="str">
        <f>Titel</f>
        <v>[Titel eingeben auf Blatt "Termine"]</v>
      </c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</row>
    <row r="2" spans="1:85" x14ac:dyDescent="0.3">
      <c r="A2" s="13"/>
      <c r="B2" s="13"/>
      <c r="C2" s="13"/>
      <c r="D2" s="13"/>
      <c r="E2" s="13"/>
      <c r="F2" s="13"/>
      <c r="G2" s="13"/>
      <c r="H2" s="13"/>
      <c r="I2" s="13"/>
      <c r="J2" s="13" t="s">
        <v>1</v>
      </c>
      <c r="K2" s="13" t="s">
        <v>4</v>
      </c>
      <c r="L2" s="13" t="s">
        <v>2</v>
      </c>
      <c r="M2" s="13" t="s">
        <v>3</v>
      </c>
      <c r="N2" s="13" t="s">
        <v>5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</row>
    <row r="3" spans="1:85" x14ac:dyDescent="0.3">
      <c r="A3" s="13"/>
      <c r="B3" s="27" t="s">
        <v>44</v>
      </c>
      <c r="C3" s="28"/>
      <c r="D3" s="28"/>
      <c r="E3" s="28"/>
      <c r="F3" s="28"/>
      <c r="G3" s="28"/>
      <c r="H3" s="29"/>
      <c r="O3" s="13"/>
      <c r="P3" s="27" t="s">
        <v>46</v>
      </c>
      <c r="Q3" s="28"/>
      <c r="R3" s="28"/>
      <c r="S3" s="28"/>
      <c r="T3" s="28"/>
      <c r="U3" s="28"/>
      <c r="V3" s="29"/>
      <c r="X3" s="25"/>
      <c r="AC3" s="13"/>
      <c r="AD3" s="27" t="s">
        <v>47</v>
      </c>
      <c r="AE3" s="28"/>
      <c r="AF3" s="28"/>
      <c r="AG3" s="28"/>
      <c r="AH3" s="28"/>
      <c r="AI3" s="28"/>
      <c r="AJ3" s="29"/>
      <c r="AQ3" s="13"/>
      <c r="AR3" s="27" t="s">
        <v>48</v>
      </c>
      <c r="AS3" s="28"/>
      <c r="AT3" s="28"/>
      <c r="AU3" s="28"/>
      <c r="AV3" s="28"/>
      <c r="AW3" s="28"/>
      <c r="AX3" s="29"/>
      <c r="BE3" s="13"/>
      <c r="BF3" s="27" t="s">
        <v>49</v>
      </c>
      <c r="BG3" s="28"/>
      <c r="BH3" s="28"/>
      <c r="BI3" s="28"/>
      <c r="BJ3" s="28"/>
      <c r="BK3" s="28"/>
      <c r="BL3" s="29"/>
      <c r="BS3" s="13"/>
      <c r="BT3" s="27" t="s">
        <v>50</v>
      </c>
      <c r="BU3" s="28"/>
      <c r="BV3" s="28"/>
      <c r="BW3" s="28"/>
      <c r="BX3" s="28"/>
      <c r="BY3" s="28"/>
      <c r="BZ3" s="29"/>
      <c r="CG3" s="13"/>
    </row>
    <row r="4" spans="1:85" x14ac:dyDescent="0.3">
      <c r="A4" s="13"/>
      <c r="B4" s="8">
        <f>DATE(KALENDER_JAHR,1,1)</f>
        <v>44197</v>
      </c>
      <c r="C4" s="4" t="str">
        <f>TEXT(B4,"TTT")</f>
        <v>Fr</v>
      </c>
      <c r="D4" s="4" t="str">
        <f>IF(WEEKDAY(B4)=2,"KW "&amp;WEEKNUM(B4)&amp;" ","")&amp;IF(ISERROR(VLOOKUP(B4,tblTermine[],2,FALSE)),"",VLOOKUP(B4,tblTermine[],2,FALSE)&amp;" ")&amp;IF(ISERROR(VLOOKUP(B4,tblFeiertage[],2,FALSE)),"",VLOOKUP(B4,tblFeiertage[],2,FALSE)&amp;" ")&amp;IF(ISERROR(VLOOKUP(B4,tblBesondereTage[],2,FALSE)),"",VLOOKUP(B4,tblBesondereTage[],2,FALSE)&amp;" ")</f>
        <v xml:space="preserve">Neujahr </v>
      </c>
      <c r="E4" s="5"/>
      <c r="F4" s="5"/>
      <c r="G4" s="5"/>
      <c r="H4" s="9"/>
      <c r="I4" t="str">
        <f>IF(ISERROR(VLOOKUP(B4,tblTermine[],2,FALSE)),"",VLOOKUP(B4,tblTermine[],2,FALSE))</f>
        <v/>
      </c>
      <c r="J4" s="26">
        <f>IF(ISERROR(VLOOKUP(B4,tblSchulferien[],1,FALSE)),"0","1")+IF(C4="So",10,0)++IF(C4="Sa",5,0)+IF(ISERROR(VLOOKUP(B4,tblFeiertage[],2,FALSE)),"0","20")</f>
        <v>21</v>
      </c>
      <c r="K4">
        <f>IF(ISERROR(VLOOKUP(B4,tbl_UrlaubMA1[],1,FALSE)),0,"100")</f>
        <v>0</v>
      </c>
      <c r="L4">
        <f>IF(ISERROR(VLOOKUP(B4,tbl_UrlaubMA2[],1,FALSE)),0,"100")</f>
        <v>0</v>
      </c>
      <c r="M4">
        <f>IF(ISERROR(VLOOKUP(B4,tbl_UrlaubMA3[],1,FALSE)),0,"100")</f>
        <v>0</v>
      </c>
      <c r="N4">
        <f>IF(ISERROR(VLOOKUP(B4,tbl_UrlaubMA4[],1,FALSE)),0,"100")</f>
        <v>0</v>
      </c>
      <c r="O4" s="13">
        <f t="shared" ref="O4:O31" si="0">MONTH(P4)</f>
        <v>2</v>
      </c>
      <c r="P4" s="8">
        <f>DATE(KALENDER_JAHR,2,1)</f>
        <v>44228</v>
      </c>
      <c r="Q4" s="4" t="str">
        <f>TEXT(P4,"TTT")</f>
        <v>Mo</v>
      </c>
      <c r="R4" s="4" t="str">
        <f>IF(WEEKDAY(P4)=2,"KW "&amp;WEEKNUM(P4)&amp;" ","")&amp;IF(ISERROR(VLOOKUP(P4,tblTermine[],2,FALSE)),"",VLOOKUP(P4,tblTermine[],2,FALSE)&amp;" ")&amp;IF(ISERROR(VLOOKUP(P4,tblFeiertage[],2,FALSE)),"",VLOOKUP(P4,tblFeiertage[],2,FALSE)&amp;" ")&amp;IF(ISERROR(VLOOKUP(P4,tblBesondereTage[],2,FALSE)),"",VLOOKUP(P4,tblBesondereTage[],2,FALSE)&amp;" ")</f>
        <v xml:space="preserve">KW 6 </v>
      </c>
      <c r="S4" s="5"/>
      <c r="T4" s="5"/>
      <c r="U4" s="5"/>
      <c r="V4" s="9"/>
      <c r="W4" t="str">
        <f>IF(ISERROR(VLOOKUP(P4,tblTermine[],2,FALSE)),"",VLOOKUP(P4,tblTermine[],2,FALSE))</f>
        <v/>
      </c>
      <c r="X4" s="26">
        <f>IF(ISERROR(VLOOKUP(P4,tblSchulferien[],1,FALSE)),"0","1")+IF(Q4="So",10,0)++IF(Q4="Sa",5,0)+IF(ISERROR(VLOOKUP(P4,tblFeiertage[],2,FALSE)),"0","20")</f>
        <v>0</v>
      </c>
      <c r="Y4">
        <f>IF(ISERROR(VLOOKUP(P4,tbl_UrlaubMA1[],1,FALSE)),0,"100")</f>
        <v>0</v>
      </c>
      <c r="Z4">
        <f>IF(ISERROR(VLOOKUP(P4,tbl_UrlaubMA2[],1,FALSE)),0,"100")</f>
        <v>0</v>
      </c>
      <c r="AA4">
        <f>IF(ISERROR(VLOOKUP(P4,tbl_UrlaubMA3[],1,FALSE)),0,"100")</f>
        <v>0</v>
      </c>
      <c r="AB4">
        <f>IF(ISERROR(VLOOKUP(P4,tbl_UrlaubMA4[],1,FALSE)),0,"100")</f>
        <v>0</v>
      </c>
      <c r="AC4" s="13"/>
      <c r="AD4" s="8">
        <f>DATE(KALENDER_JAHR,3,1)</f>
        <v>44256</v>
      </c>
      <c r="AE4" s="4" t="str">
        <f>TEXT(AD4,"TTT")</f>
        <v>Mo</v>
      </c>
      <c r="AF4" s="4" t="str">
        <f>IF(WEEKDAY(AD4)=2,"KW "&amp;WEEKNUM(AD4)&amp;" ","")&amp;IF(ISERROR(VLOOKUP(AD4,tblTermine[],2,FALSE)),"",VLOOKUP(AD4,tblTermine[],2,FALSE)&amp;" ")&amp;IF(ISERROR(VLOOKUP(AD4,tblFeiertage[],2,FALSE)),"",VLOOKUP(AD4,tblFeiertage[],2,FALSE)&amp;" ")&amp;IF(ISERROR(VLOOKUP(AD4,tblBesondereTage[],2,FALSE)),"",VLOOKUP(AD4,tblBesondereTage[],2,FALSE)&amp;" ")</f>
        <v xml:space="preserve">KW 10 </v>
      </c>
      <c r="AG4" s="5"/>
      <c r="AH4" s="5"/>
      <c r="AI4" s="5"/>
      <c r="AJ4" s="9"/>
      <c r="AK4" t="str">
        <f>IF(ISERROR(VLOOKUP(AD4,tblTermine[],2,FALSE)),"",VLOOKUP(AD4,tblTermine[],2,FALSE))</f>
        <v/>
      </c>
      <c r="AL4" s="26">
        <f>IF(ISERROR(VLOOKUP(AD4,tblSchulferien[],1,FALSE)),"0","1")+IF(AE4="So",10,0)++IF(AE4="Sa",5,0)+IF(ISERROR(VLOOKUP(AD4,tblFeiertage[],2,FALSE)),"0","20")</f>
        <v>0</v>
      </c>
      <c r="AM4">
        <f>IF(ISERROR(VLOOKUP(AD4,tbl_UrlaubMA1[],1,FALSE)),0,"100")</f>
        <v>0</v>
      </c>
      <c r="AN4">
        <f>IF(ISERROR(VLOOKUP(AD4,tbl_UrlaubMA2[],1,FALSE)),0,"100")</f>
        <v>0</v>
      </c>
      <c r="AO4">
        <f>IF(ISERROR(VLOOKUP(AD4,tbl_UrlaubMA3[],1,FALSE)),0,"100")</f>
        <v>0</v>
      </c>
      <c r="AP4">
        <f>IF(ISERROR(VLOOKUP(AD4,tbl_UrlaubMA4[],1,FALSE)),0,"100")</f>
        <v>0</v>
      </c>
      <c r="AQ4" s="13"/>
      <c r="AR4" s="8">
        <f>DATE(KALENDER_JAHR,4,1)</f>
        <v>44287</v>
      </c>
      <c r="AS4" s="4" t="str">
        <f>TEXT(AR4,"TTT")</f>
        <v>Do</v>
      </c>
      <c r="AT4" s="4" t="str">
        <f>IF(WEEKDAY(AR4)=2,"KW "&amp;WEEKNUM(AR4)&amp;" ","")&amp;IF(ISERROR(VLOOKUP(AR4,tblTermine[],2,FALSE)),"",VLOOKUP(AR4,tblTermine[],2,FALSE)&amp;" ")&amp;IF(ISERROR(VLOOKUP(AR4,tblFeiertage[],2,FALSE)),"",VLOOKUP(AR4,tblFeiertage[],2,FALSE)&amp;" ")&amp;IF(ISERROR(VLOOKUP(AR4,tblBesondereTage[],2,FALSE)),"",VLOOKUP(AR4,tblBesondereTage[],2,FALSE)&amp;" ")</f>
        <v/>
      </c>
      <c r="AU4" s="5"/>
      <c r="AV4" s="5"/>
      <c r="AW4" s="5"/>
      <c r="AX4" s="9"/>
      <c r="AY4" t="str">
        <f>IF(ISERROR(VLOOKUP(AR4,tblTermine[],2,FALSE)),"",VLOOKUP(AR4,tblTermine[],2,FALSE))</f>
        <v/>
      </c>
      <c r="AZ4" s="26">
        <f>IF(ISERROR(VLOOKUP(AR4,tblSchulferien[],1,FALSE)),"0","1")+IF(AS4="So",10,0)++IF(AS4="Sa",5,0)+IF(ISERROR(VLOOKUP(AR4,tblFeiertage[],2,FALSE)),"0","20")</f>
        <v>1</v>
      </c>
      <c r="BA4">
        <f>IF(ISERROR(VLOOKUP(AR4,tbl_UrlaubMA1[],1,FALSE)),0,"100")</f>
        <v>0</v>
      </c>
      <c r="BB4">
        <f>IF(ISERROR(VLOOKUP(AR4,tbl_UrlaubMA2[],1,FALSE)),0,"100")</f>
        <v>0</v>
      </c>
      <c r="BC4">
        <f>IF(ISERROR(VLOOKUP(AR4,tbl_UrlaubMA3[],1,FALSE)),0,"100")</f>
        <v>0</v>
      </c>
      <c r="BD4">
        <f>IF(ISERROR(VLOOKUP(AR4,tbl_UrlaubMA4[],1,FALSE)),0,"100")</f>
        <v>0</v>
      </c>
      <c r="BE4" s="13"/>
      <c r="BF4" s="8">
        <f>DATE(KALENDER_JAHR,5,1)</f>
        <v>44317</v>
      </c>
      <c r="BG4" s="4" t="str">
        <f>TEXT(BF4,"TTT")</f>
        <v>Sa</v>
      </c>
      <c r="BH4" s="4" t="str">
        <f>IF(WEEKDAY(BF4)=2,"KW "&amp;WEEKNUM(BF4)&amp;" ","")&amp;IF(ISERROR(VLOOKUP(BF4,tblTermine[],2,FALSE)),"",VLOOKUP(BF4,tblTermine[],2,FALSE)&amp;" ")&amp;IF(ISERROR(VLOOKUP(BF4,tblFeiertage[],2,FALSE)),"",VLOOKUP(BF4,tblFeiertage[],2,FALSE)&amp;" ")&amp;IF(ISERROR(VLOOKUP(BF4,tblBesondereTage[],2,FALSE)),"",VLOOKUP(BF4,tblBesondereTage[],2,FALSE)&amp;" ")</f>
        <v xml:space="preserve">Tag der Arbeit </v>
      </c>
      <c r="BI4" s="5"/>
      <c r="BJ4" s="5"/>
      <c r="BK4" s="5"/>
      <c r="BL4" s="9"/>
      <c r="BM4" t="str">
        <f>IF(ISERROR(VLOOKUP(BF4,tblTermine[],2,FALSE)),"",VLOOKUP(BF4,tblTermine[],2,FALSE))</f>
        <v/>
      </c>
      <c r="BN4" s="26">
        <f>IF(ISERROR(VLOOKUP(BF4,tblSchulferien[],1,FALSE)),"0","1")+IF(BG4="So",10,0)++IF(BG4="Sa",5,0)+IF(ISERROR(VLOOKUP(BF4,tblFeiertage[],2,FALSE)),"0","20")</f>
        <v>25</v>
      </c>
      <c r="BO4">
        <f>IF(ISERROR(VLOOKUP(BF4,tbl_UrlaubMA1[],1,FALSE)),0,"100")</f>
        <v>0</v>
      </c>
      <c r="BP4">
        <f>IF(ISERROR(VLOOKUP(BF4,tbl_UrlaubMA2[],1,FALSE)),0,"100")</f>
        <v>0</v>
      </c>
      <c r="BQ4">
        <f>IF(ISERROR(VLOOKUP(BF4,tbl_UrlaubMA3[],1,FALSE)),0,"100")</f>
        <v>0</v>
      </c>
      <c r="BR4">
        <f>IF(ISERROR(VLOOKUP(BF4,tbl_UrlaubMA4[],1,FALSE)),0,"100")</f>
        <v>0</v>
      </c>
      <c r="BS4" s="13"/>
      <c r="BT4" s="8">
        <f>DATE(KALENDER_JAHR,6,1)</f>
        <v>44348</v>
      </c>
      <c r="BU4" s="4" t="str">
        <f>TEXT(BT4,"TTT")</f>
        <v>Di</v>
      </c>
      <c r="BV4" s="4" t="str">
        <f>IF(WEEKDAY(BT4)=2,"KW "&amp;WEEKNUM(BT4)&amp;" ","")&amp;IF(ISERROR(VLOOKUP(BT4,tblTermine[],2,FALSE)),"",VLOOKUP(BT4,tblTermine[],2,FALSE)&amp;" ")&amp;IF(ISERROR(VLOOKUP(BT4,tblFeiertage[],2,FALSE)),"",VLOOKUP(BT4,tblFeiertage[],2,FALSE)&amp;" ")&amp;IF(ISERROR(VLOOKUP(BT4,tblBesondereTage[],2,FALSE)),"",VLOOKUP(BT4,tblBesondereTage[],2,FALSE)&amp;" ")</f>
        <v/>
      </c>
      <c r="BW4" s="5"/>
      <c r="BX4" s="5"/>
      <c r="BY4" s="5"/>
      <c r="BZ4" s="9"/>
      <c r="CA4" t="str">
        <f>IF(ISERROR(VLOOKUP(BT4,tblTermine[],2,FALSE)),"",VLOOKUP(BT4,tblTermine[],2,FALSE))</f>
        <v/>
      </c>
      <c r="CB4" s="26">
        <f>IF(ISERROR(VLOOKUP(BT4,tblSchulferien[],1,FALSE)),"0","1")+IF(BU4="So",10,0)++IF(BU4="Sa",5,0)+IF(ISERROR(VLOOKUP(BT4,tblFeiertage[],2,FALSE)),"0","20")</f>
        <v>1</v>
      </c>
      <c r="CC4">
        <f>IF(ISERROR(VLOOKUP(BT4,tbl_UrlaubMA1[],1,FALSE)),0,"100")</f>
        <v>0</v>
      </c>
      <c r="CD4">
        <f>IF(ISERROR(VLOOKUP(BT4,tbl_UrlaubMA2[],1,FALSE)),0,"100")</f>
        <v>0</v>
      </c>
      <c r="CE4">
        <f>IF(ISERROR(VLOOKUP(BT4,tbl_UrlaubMA3[],1,FALSE)),0,"100")</f>
        <v>0</v>
      </c>
      <c r="CF4">
        <f>IF(ISERROR(VLOOKUP(BT4,tbl_UrlaubMA4[],1,FALSE)),0,"100")</f>
        <v>0</v>
      </c>
      <c r="CG4" s="13"/>
    </row>
    <row r="5" spans="1:85" x14ac:dyDescent="0.3">
      <c r="A5" s="13"/>
      <c r="B5" s="8">
        <f>B4+1</f>
        <v>44198</v>
      </c>
      <c r="C5" s="4" t="str">
        <f t="shared" ref="C5:C34" si="1">TEXT(B5,"TTT")</f>
        <v>Sa</v>
      </c>
      <c r="D5" s="4" t="str">
        <f>IF(WEEKDAY(B5)=2,"KW "&amp;WEEKNUM(B5)&amp;" ","")&amp;IF(ISERROR(VLOOKUP(B5,tblTermine[],2,FALSE)),"",VLOOKUP(B5,tblTermine[],2,FALSE)&amp;" ")&amp;IF(ISERROR(VLOOKUP(B5,tblFeiertage[],2,FALSE)),"",VLOOKUP(B5,tblFeiertage[],2,FALSE)&amp;" ")&amp;IF(ISERROR(VLOOKUP(B5,tblBesondereTage[],2,FALSE)),"",VLOOKUP(B5,tblBesondereTage[],2,FALSE)&amp;" ")</f>
        <v/>
      </c>
      <c r="E5" s="5"/>
      <c r="F5" s="5"/>
      <c r="G5" s="5"/>
      <c r="H5" s="9"/>
      <c r="I5" t="str">
        <f>IF(ISERROR(VLOOKUP(B5,tblTermine[],2,FALSE)),"",VLOOKUP(B5,tblTermine[],2,FALSE))</f>
        <v/>
      </c>
      <c r="J5" s="26">
        <f>IF(ISERROR(VLOOKUP(B5,tblSchulferien[],1,FALSE)),"0","1")+IF(C5="So",10,0)++IF(C5="Sa",5,0)+IF(ISERROR(VLOOKUP(B5,tblFeiertage[],2,FALSE)),"0","20")</f>
        <v>6</v>
      </c>
      <c r="K5">
        <f>IF(ISERROR(VLOOKUP(B5,tbl_UrlaubMA1[],1,FALSE)),0,"100")</f>
        <v>0</v>
      </c>
      <c r="L5">
        <f>IF(ISERROR(VLOOKUP(B5,tbl_UrlaubMA2[],1,FALSE)),0,"100")</f>
        <v>0</v>
      </c>
      <c r="M5">
        <f>IF(ISERROR(VLOOKUP(B5,tbl_UrlaubMA3[],1,FALSE)),0,"100")</f>
        <v>0</v>
      </c>
      <c r="N5">
        <f>IF(ISERROR(VLOOKUP(B5,tbl_UrlaubMA4[],1,FALSE)),0,"100")</f>
        <v>0</v>
      </c>
      <c r="O5" s="13">
        <f t="shared" si="0"/>
        <v>2</v>
      </c>
      <c r="P5" s="8">
        <f>P4+1</f>
        <v>44229</v>
      </c>
      <c r="Q5" s="4" t="str">
        <f t="shared" ref="Q5:Q32" si="2">TEXT(P5,"TTT")</f>
        <v>Di</v>
      </c>
      <c r="R5" s="4" t="str">
        <f>IF(WEEKDAY(P5)=2,"KW "&amp;WEEKNUM(P5)&amp;" ","")&amp;IF(ISERROR(VLOOKUP(P5,tblTermine[],2,FALSE)),"",VLOOKUP(P5,tblTermine[],2,FALSE)&amp;" ")&amp;IF(ISERROR(VLOOKUP(P5,tblFeiertage[],2,FALSE)),"",VLOOKUP(P5,tblFeiertage[],2,FALSE)&amp;" ")&amp;IF(ISERROR(VLOOKUP(P5,tblBesondereTage[],2,FALSE)),"",VLOOKUP(P5,tblBesondereTage[],2,FALSE)&amp;" ")</f>
        <v/>
      </c>
      <c r="S5" s="5"/>
      <c r="T5" s="5"/>
      <c r="U5" s="5"/>
      <c r="V5" s="9"/>
      <c r="W5" t="str">
        <f>IF(ISERROR(VLOOKUP(P5,tblTermine[],2,FALSE)),"",VLOOKUP(P5,tblTermine[],2,FALSE))</f>
        <v/>
      </c>
      <c r="X5" s="26">
        <f>IF(ISERROR(VLOOKUP(P5,tblSchulferien[],1,FALSE)),"0","1")+IF(Q5="So",10,0)++IF(Q5="Sa",5,0)+IF(ISERROR(VLOOKUP(P5,tblFeiertage[],2,FALSE)),"0","20")</f>
        <v>0</v>
      </c>
      <c r="Y5">
        <f>IF(ISERROR(VLOOKUP(P5,tbl_UrlaubMA1[],1,FALSE)),0,"100")</f>
        <v>0</v>
      </c>
      <c r="Z5">
        <f>IF(ISERROR(VLOOKUP(P5,tbl_UrlaubMA2[],1,FALSE)),0,"100")</f>
        <v>0</v>
      </c>
      <c r="AA5">
        <f>IF(ISERROR(VLOOKUP(P5,tbl_UrlaubMA3[],1,FALSE)),0,"100")</f>
        <v>0</v>
      </c>
      <c r="AB5">
        <f>IF(ISERROR(VLOOKUP(P5,tbl_UrlaubMA4[],1,FALSE)),0,"100")</f>
        <v>0</v>
      </c>
      <c r="AC5" s="13"/>
      <c r="AD5" s="8">
        <f>AD4+1</f>
        <v>44257</v>
      </c>
      <c r="AE5" s="4" t="str">
        <f t="shared" ref="AE5:AE31" si="3">TEXT(AD5,"TTT")</f>
        <v>Di</v>
      </c>
      <c r="AF5" s="4" t="str">
        <f>IF(WEEKDAY(AD5)=2,"KW "&amp;WEEKNUM(AD5)&amp;" ","")&amp;IF(ISERROR(VLOOKUP(AD5,tblTermine[],2,FALSE)),"",VLOOKUP(AD5,tblTermine[],2,FALSE)&amp;" ")&amp;IF(ISERROR(VLOOKUP(AD5,tblFeiertage[],2,FALSE)),"",VLOOKUP(AD5,tblFeiertage[],2,FALSE)&amp;" ")&amp;IF(ISERROR(VLOOKUP(AD5,tblBesondereTage[],2,FALSE)),"",VLOOKUP(AD5,tblBesondereTage[],2,FALSE)&amp;" ")</f>
        <v/>
      </c>
      <c r="AG5" s="5"/>
      <c r="AH5" s="5"/>
      <c r="AI5" s="5"/>
      <c r="AJ5" s="9"/>
      <c r="AK5" t="str">
        <f>IF(ISERROR(VLOOKUP(AD5,tblTermine[],2,FALSE)),"",VLOOKUP(AD5,tblTermine[],2,FALSE))</f>
        <v/>
      </c>
      <c r="AL5" s="26">
        <f>IF(ISERROR(VLOOKUP(AD5,tblSchulferien[],1,FALSE)),"0","1")+IF(AE5="So",10,0)++IF(AE5="Sa",5,0)+IF(ISERROR(VLOOKUP(AD5,tblFeiertage[],2,FALSE)),"0","20")</f>
        <v>0</v>
      </c>
      <c r="AM5">
        <f>IF(ISERROR(VLOOKUP(AD5,tbl_UrlaubMA1[],1,FALSE)),0,"100")</f>
        <v>0</v>
      </c>
      <c r="AN5">
        <f>IF(ISERROR(VLOOKUP(AD5,tbl_UrlaubMA2[],1,FALSE)),0,"100")</f>
        <v>0</v>
      </c>
      <c r="AO5">
        <f>IF(ISERROR(VLOOKUP(AD5,tbl_UrlaubMA3[],1,FALSE)),0,"100")</f>
        <v>0</v>
      </c>
      <c r="AP5">
        <f>IF(ISERROR(VLOOKUP(AD5,tbl_UrlaubMA4[],1,FALSE)),0,"100")</f>
        <v>0</v>
      </c>
      <c r="AQ5" s="13"/>
      <c r="AR5" s="8">
        <f>AR4+1</f>
        <v>44288</v>
      </c>
      <c r="AS5" s="4" t="str">
        <f t="shared" ref="AS5:AS33" si="4">TEXT(AR5,"TTT")</f>
        <v>Fr</v>
      </c>
      <c r="AT5" s="4" t="str">
        <f>IF(WEEKDAY(AR5)=2,"KW "&amp;WEEKNUM(AR5)&amp;" ","")&amp;IF(ISERROR(VLOOKUP(AR5,tblTermine[],2,FALSE)),"",VLOOKUP(AR5,tblTermine[],2,FALSE)&amp;" ")&amp;IF(ISERROR(VLOOKUP(AR5,tblFeiertage[],2,FALSE)),"",VLOOKUP(AR5,tblFeiertage[],2,FALSE)&amp;" ")&amp;IF(ISERROR(VLOOKUP(AR5,tblBesondereTage[],2,FALSE)),"",VLOOKUP(AR5,tblBesondereTage[],2,FALSE)&amp;" ")</f>
        <v xml:space="preserve">Karfreitag </v>
      </c>
      <c r="AU5" s="5"/>
      <c r="AV5" s="5"/>
      <c r="AW5" s="5"/>
      <c r="AX5" s="9"/>
      <c r="AY5" t="str">
        <f>IF(ISERROR(VLOOKUP(AR5,tblTermine[],2,FALSE)),"",VLOOKUP(AR5,tblTermine[],2,FALSE))</f>
        <v/>
      </c>
      <c r="AZ5" s="26">
        <f>IF(ISERROR(VLOOKUP(AR5,tblSchulferien[],1,FALSE)),"0","1")+IF(AS5="So",10,0)++IF(AS5="Sa",5,0)+IF(ISERROR(VLOOKUP(AR5,tblFeiertage[],2,FALSE)),"0","20")</f>
        <v>21</v>
      </c>
      <c r="BA5">
        <f>IF(ISERROR(VLOOKUP(AR5,tbl_UrlaubMA1[],1,FALSE)),0,"100")</f>
        <v>0</v>
      </c>
      <c r="BB5">
        <f>IF(ISERROR(VLOOKUP(AR5,tbl_UrlaubMA2[],1,FALSE)),0,"100")</f>
        <v>0</v>
      </c>
      <c r="BC5">
        <f>IF(ISERROR(VLOOKUP(AR5,tbl_UrlaubMA3[],1,FALSE)),0,"100")</f>
        <v>0</v>
      </c>
      <c r="BD5">
        <f>IF(ISERROR(VLOOKUP(AR5,tbl_UrlaubMA4[],1,FALSE)),0,"100")</f>
        <v>0</v>
      </c>
      <c r="BE5" s="13"/>
      <c r="BF5" s="8">
        <f>BF4+1</f>
        <v>44318</v>
      </c>
      <c r="BG5" s="4" t="str">
        <f t="shared" ref="BG5:BG33" si="5">TEXT(BF5,"TTT")</f>
        <v>So</v>
      </c>
      <c r="BH5" s="4" t="str">
        <f>IF(WEEKDAY(BF5)=2,"KW "&amp;WEEKNUM(BF5)&amp;" ","")&amp;IF(ISERROR(VLOOKUP(BF5,tblTermine[],2,FALSE)),"",VLOOKUP(BF5,tblTermine[],2,FALSE)&amp;" ")&amp;IF(ISERROR(VLOOKUP(BF5,tblFeiertage[],2,FALSE)),"",VLOOKUP(BF5,tblFeiertage[],2,FALSE)&amp;" ")&amp;IF(ISERROR(VLOOKUP(BF5,tblBesondereTage[],2,FALSE)),"",VLOOKUP(BF5,tblBesondereTage[],2,FALSE)&amp;" ")</f>
        <v/>
      </c>
      <c r="BI5" s="5"/>
      <c r="BJ5" s="5"/>
      <c r="BK5" s="5"/>
      <c r="BL5" s="9"/>
      <c r="BM5" t="str">
        <f>IF(ISERROR(VLOOKUP(BF5,tblTermine[],2,FALSE)),"",VLOOKUP(BF5,tblTermine[],2,FALSE))</f>
        <v/>
      </c>
      <c r="BN5" s="26">
        <f>IF(ISERROR(VLOOKUP(BF5,tblSchulferien[],1,FALSE)),"0","1")+IF(BG5="So",10,0)++IF(BG5="Sa",5,0)+IF(ISERROR(VLOOKUP(BF5,tblFeiertage[],2,FALSE)),"0","20")</f>
        <v>10</v>
      </c>
      <c r="BO5">
        <f>IF(ISERROR(VLOOKUP(BF5,tbl_UrlaubMA1[],1,FALSE)),0,"100")</f>
        <v>0</v>
      </c>
      <c r="BP5">
        <f>IF(ISERROR(VLOOKUP(BF5,tbl_UrlaubMA2[],1,FALSE)),0,"100")</f>
        <v>0</v>
      </c>
      <c r="BQ5">
        <f>IF(ISERROR(VLOOKUP(BF5,tbl_UrlaubMA3[],1,FALSE)),0,"100")</f>
        <v>0</v>
      </c>
      <c r="BR5">
        <f>IF(ISERROR(VLOOKUP(BF5,tbl_UrlaubMA4[],1,FALSE)),0,"100")</f>
        <v>0</v>
      </c>
      <c r="BS5" s="13"/>
      <c r="BT5" s="8">
        <f>BT4+1</f>
        <v>44349</v>
      </c>
      <c r="BU5" s="4" t="str">
        <f t="shared" ref="BU5:BU33" si="6">TEXT(BT5,"TTT")</f>
        <v>Mi</v>
      </c>
      <c r="BV5" s="4" t="str">
        <f>IF(WEEKDAY(BT5)=2,"KW "&amp;WEEKNUM(BT5)&amp;" ","")&amp;IF(ISERROR(VLOOKUP(BT5,tblTermine[],2,FALSE)),"",VLOOKUP(BT5,tblTermine[],2,FALSE)&amp;" ")&amp;IF(ISERROR(VLOOKUP(BT5,tblFeiertage[],2,FALSE)),"",VLOOKUP(BT5,tblFeiertage[],2,FALSE)&amp;" ")&amp;IF(ISERROR(VLOOKUP(BT5,tblBesondereTage[],2,FALSE)),"",VLOOKUP(BT5,tblBesondereTage[],2,FALSE)&amp;" ")</f>
        <v/>
      </c>
      <c r="BW5" s="5"/>
      <c r="BX5" s="5"/>
      <c r="BY5" s="5"/>
      <c r="BZ5" s="9"/>
      <c r="CA5" t="str">
        <f>IF(ISERROR(VLOOKUP(BT5,tblTermine[],2,FALSE)),"",VLOOKUP(BT5,tblTermine[],2,FALSE))</f>
        <v/>
      </c>
      <c r="CB5" s="26">
        <f>IF(ISERROR(VLOOKUP(BT5,tblSchulferien[],1,FALSE)),"0","1")+IF(BU5="So",10,0)++IF(BU5="Sa",5,0)+IF(ISERROR(VLOOKUP(BT5,tblFeiertage[],2,FALSE)),"0","20")</f>
        <v>1</v>
      </c>
      <c r="CC5">
        <f>IF(ISERROR(VLOOKUP(BT5,tbl_UrlaubMA1[],1,FALSE)),0,"100")</f>
        <v>0</v>
      </c>
      <c r="CD5">
        <f>IF(ISERROR(VLOOKUP(BT5,tbl_UrlaubMA2[],1,FALSE)),0,"100")</f>
        <v>0</v>
      </c>
      <c r="CE5">
        <f>IF(ISERROR(VLOOKUP(BT5,tbl_UrlaubMA3[],1,FALSE)),0,"100")</f>
        <v>0</v>
      </c>
      <c r="CF5">
        <f>IF(ISERROR(VLOOKUP(BT5,tbl_UrlaubMA4[],1,FALSE)),0,"100")</f>
        <v>0</v>
      </c>
      <c r="CG5" s="13"/>
    </row>
    <row r="6" spans="1:85" x14ac:dyDescent="0.3">
      <c r="A6" s="13"/>
      <c r="B6" s="8">
        <f>B5+1</f>
        <v>44199</v>
      </c>
      <c r="C6" s="4" t="str">
        <f t="shared" si="1"/>
        <v>So</v>
      </c>
      <c r="D6" s="4" t="str">
        <f>IF(WEEKDAY(B6)=2,"KW "&amp;WEEKNUM(B6)&amp;" ","")&amp;IF(ISERROR(VLOOKUP(B6,tblTermine[],2,FALSE)),"",VLOOKUP(B6,tblTermine[],2,FALSE)&amp;" ")&amp;IF(ISERROR(VLOOKUP(B6,tblFeiertage[],2,FALSE)),"",VLOOKUP(B6,tblFeiertage[],2,FALSE)&amp;" ")&amp;IF(ISERROR(VLOOKUP(B6,tblBesondereTage[],2,FALSE)),"",VLOOKUP(B6,tblBesondereTage[],2,FALSE)&amp;" ")</f>
        <v/>
      </c>
      <c r="E6" s="5"/>
      <c r="F6" s="5"/>
      <c r="G6" s="5"/>
      <c r="H6" s="9"/>
      <c r="I6" t="str">
        <f>IF(ISERROR(VLOOKUP(B6,tblTermine[],2,FALSE)),"",VLOOKUP(B6,tblTermine[],2,FALSE))</f>
        <v/>
      </c>
      <c r="J6" s="26">
        <f>IF(ISERROR(VLOOKUP(B6,tblSchulferien[],1,FALSE)),"0","1")+IF(C6="So",10,0)++IF(C6="Sa",5,0)+IF(ISERROR(VLOOKUP(B6,tblFeiertage[],2,FALSE)),"0","20")</f>
        <v>11</v>
      </c>
      <c r="K6">
        <f>IF(ISERROR(VLOOKUP(B6,tbl_UrlaubMA1[],1,FALSE)),0,"100")</f>
        <v>0</v>
      </c>
      <c r="L6">
        <f>IF(ISERROR(VLOOKUP(B6,tbl_UrlaubMA2[],1,FALSE)),0,"100")</f>
        <v>0</v>
      </c>
      <c r="M6">
        <f>IF(ISERROR(VLOOKUP(B6,tbl_UrlaubMA3[],1,FALSE)),0,"100")</f>
        <v>0</v>
      </c>
      <c r="N6">
        <f>IF(ISERROR(VLOOKUP(B6,tbl_UrlaubMA4[],1,FALSE)),0,"100")</f>
        <v>0</v>
      </c>
      <c r="O6" s="13">
        <f t="shared" si="0"/>
        <v>2</v>
      </c>
      <c r="P6" s="8">
        <f t="shared" ref="P6:P32" si="7">P5+1</f>
        <v>44230</v>
      </c>
      <c r="Q6" s="4" t="str">
        <f t="shared" si="2"/>
        <v>Mi</v>
      </c>
      <c r="R6" s="4" t="str">
        <f>IF(WEEKDAY(P6)=2,"KW "&amp;WEEKNUM(P6)&amp;" ","")&amp;IF(ISERROR(VLOOKUP(P6,tblTermine[],2,FALSE)),"",VLOOKUP(P6,tblTermine[],2,FALSE)&amp;" ")&amp;IF(ISERROR(VLOOKUP(P6,tblFeiertage[],2,FALSE)),"",VLOOKUP(P6,tblFeiertage[],2,FALSE)&amp;" ")&amp;IF(ISERROR(VLOOKUP(P6,tblBesondereTage[],2,FALSE)),"",VLOOKUP(P6,tblBesondereTage[],2,FALSE)&amp;" ")</f>
        <v/>
      </c>
      <c r="S6" s="5"/>
      <c r="T6" s="5"/>
      <c r="U6" s="5"/>
      <c r="V6" s="9"/>
      <c r="W6" t="str">
        <f>IF(ISERROR(VLOOKUP(P6,tblTermine[],2,FALSE)),"",VLOOKUP(P6,tblTermine[],2,FALSE))</f>
        <v/>
      </c>
      <c r="X6" s="26">
        <f>IF(ISERROR(VLOOKUP(P6,tblSchulferien[],1,FALSE)),"0","1")+IF(Q6="So",10,0)++IF(Q6="Sa",5,0)+IF(ISERROR(VLOOKUP(P6,tblFeiertage[],2,FALSE)),"0","20")</f>
        <v>0</v>
      </c>
      <c r="Y6">
        <f>IF(ISERROR(VLOOKUP(P6,tbl_UrlaubMA1[],1,FALSE)),0,"100")</f>
        <v>0</v>
      </c>
      <c r="Z6">
        <f>IF(ISERROR(VLOOKUP(P6,tbl_UrlaubMA2[],1,FALSE)),0,"100")</f>
        <v>0</v>
      </c>
      <c r="AA6">
        <f>IF(ISERROR(VLOOKUP(P6,tbl_UrlaubMA3[],1,FALSE)),0,"100")</f>
        <v>0</v>
      </c>
      <c r="AB6">
        <f>IF(ISERROR(VLOOKUP(P6,tbl_UrlaubMA4[],1,FALSE)),0,"100")</f>
        <v>0</v>
      </c>
      <c r="AC6" s="13"/>
      <c r="AD6" s="8">
        <f t="shared" ref="AD6:AD34" si="8">AD5+1</f>
        <v>44258</v>
      </c>
      <c r="AE6" s="4" t="str">
        <f t="shared" si="3"/>
        <v>Mi</v>
      </c>
      <c r="AF6" s="4" t="str">
        <f>IF(WEEKDAY(AD6)=2,"KW "&amp;WEEKNUM(AD6)&amp;" ","")&amp;IF(ISERROR(VLOOKUP(AD6,tblTermine[],2,FALSE)),"",VLOOKUP(AD6,tblTermine[],2,FALSE)&amp;" ")&amp;IF(ISERROR(VLOOKUP(AD6,tblFeiertage[],2,FALSE)),"",VLOOKUP(AD6,tblFeiertage[],2,FALSE)&amp;" ")&amp;IF(ISERROR(VLOOKUP(AD6,tblBesondereTage[],2,FALSE)),"",VLOOKUP(AD6,tblBesondereTage[],2,FALSE)&amp;" ")</f>
        <v/>
      </c>
      <c r="AG6" s="5"/>
      <c r="AH6" s="5"/>
      <c r="AI6" s="5"/>
      <c r="AJ6" s="9"/>
      <c r="AK6" t="str">
        <f>IF(ISERROR(VLOOKUP(AD6,tblTermine[],2,FALSE)),"",VLOOKUP(AD6,tblTermine[],2,FALSE))</f>
        <v/>
      </c>
      <c r="AL6" s="26">
        <f>IF(ISERROR(VLOOKUP(AD6,tblSchulferien[],1,FALSE)),"0","1")+IF(AE6="So",10,0)++IF(AE6="Sa",5,0)+IF(ISERROR(VLOOKUP(AD6,tblFeiertage[],2,FALSE)),"0","20")</f>
        <v>0</v>
      </c>
      <c r="AM6">
        <f>IF(ISERROR(VLOOKUP(AD6,tbl_UrlaubMA1[],1,FALSE)),0,"100")</f>
        <v>0</v>
      </c>
      <c r="AN6">
        <f>IF(ISERROR(VLOOKUP(AD6,tbl_UrlaubMA2[],1,FALSE)),0,"100")</f>
        <v>0</v>
      </c>
      <c r="AO6">
        <f>IF(ISERROR(VLOOKUP(AD6,tbl_UrlaubMA3[],1,FALSE)),0,"100")</f>
        <v>0</v>
      </c>
      <c r="AP6">
        <f>IF(ISERROR(VLOOKUP(AD6,tbl_UrlaubMA4[],1,FALSE)),0,"100")</f>
        <v>0</v>
      </c>
      <c r="AQ6" s="13"/>
      <c r="AR6" s="8">
        <f t="shared" ref="AR6:AR33" si="9">AR5+1</f>
        <v>44289</v>
      </c>
      <c r="AS6" s="4" t="str">
        <f t="shared" si="4"/>
        <v>Sa</v>
      </c>
      <c r="AT6" s="4" t="str">
        <f>IF(WEEKDAY(AR6)=2,"KW "&amp;WEEKNUM(AR6)&amp;" ","")&amp;IF(ISERROR(VLOOKUP(AR6,tblTermine[],2,FALSE)),"",VLOOKUP(AR6,tblTermine[],2,FALSE)&amp;" ")&amp;IF(ISERROR(VLOOKUP(AR6,tblFeiertage[],2,FALSE)),"",VLOOKUP(AR6,tblFeiertage[],2,FALSE)&amp;" ")&amp;IF(ISERROR(VLOOKUP(AR6,tblBesondereTage[],2,FALSE)),"",VLOOKUP(AR6,tblBesondereTage[],2,FALSE)&amp;" ")</f>
        <v/>
      </c>
      <c r="AU6" s="5"/>
      <c r="AV6" s="5"/>
      <c r="AW6" s="5"/>
      <c r="AX6" s="9"/>
      <c r="AY6" t="str">
        <f>IF(ISERROR(VLOOKUP(AR6,tblTermine[],2,FALSE)),"",VLOOKUP(AR6,tblTermine[],2,FALSE))</f>
        <v/>
      </c>
      <c r="AZ6" s="26">
        <f>IF(ISERROR(VLOOKUP(AR6,tblSchulferien[],1,FALSE)),"0","1")+IF(AS6="So",10,0)++IF(AS6="Sa",5,0)+IF(ISERROR(VLOOKUP(AR6,tblFeiertage[],2,FALSE)),"0","20")</f>
        <v>6</v>
      </c>
      <c r="BA6">
        <f>IF(ISERROR(VLOOKUP(AR6,tbl_UrlaubMA1[],1,FALSE)),0,"100")</f>
        <v>0</v>
      </c>
      <c r="BB6">
        <f>IF(ISERROR(VLOOKUP(AR6,tbl_UrlaubMA2[],1,FALSE)),0,"100")</f>
        <v>0</v>
      </c>
      <c r="BC6">
        <f>IF(ISERROR(VLOOKUP(AR6,tbl_UrlaubMA3[],1,FALSE)),0,"100")</f>
        <v>0</v>
      </c>
      <c r="BD6">
        <f>IF(ISERROR(VLOOKUP(AR6,tbl_UrlaubMA4[],1,FALSE)),0,"100")</f>
        <v>0</v>
      </c>
      <c r="BE6" s="13"/>
      <c r="BF6" s="8">
        <f t="shared" ref="BF6:BF34" si="10">BF5+1</f>
        <v>44319</v>
      </c>
      <c r="BG6" s="4" t="str">
        <f t="shared" si="5"/>
        <v>Mo</v>
      </c>
      <c r="BH6" s="4" t="str">
        <f>IF(WEEKDAY(BF6)=2,"KW "&amp;WEEKNUM(BF6)&amp;" ","")&amp;IF(ISERROR(VLOOKUP(BF6,tblTermine[],2,FALSE)),"",VLOOKUP(BF6,tblTermine[],2,FALSE)&amp;" ")&amp;IF(ISERROR(VLOOKUP(BF6,tblFeiertage[],2,FALSE)),"",VLOOKUP(BF6,tblFeiertage[],2,FALSE)&amp;" ")&amp;IF(ISERROR(VLOOKUP(BF6,tblBesondereTage[],2,FALSE)),"",VLOOKUP(BF6,tblBesondereTage[],2,FALSE)&amp;" ")</f>
        <v xml:space="preserve">KW 19 </v>
      </c>
      <c r="BI6" s="5"/>
      <c r="BJ6" s="5"/>
      <c r="BK6" s="5"/>
      <c r="BL6" s="9"/>
      <c r="BM6" t="str">
        <f>IF(ISERROR(VLOOKUP(BF6,tblTermine[],2,FALSE)),"",VLOOKUP(BF6,tblTermine[],2,FALSE))</f>
        <v/>
      </c>
      <c r="BN6" s="26">
        <f>IF(ISERROR(VLOOKUP(BF6,tblSchulferien[],1,FALSE)),"0","1")+IF(BG6="So",10,0)++IF(BG6="Sa",5,0)+IF(ISERROR(VLOOKUP(BF6,tblFeiertage[],2,FALSE)),"0","20")</f>
        <v>0</v>
      </c>
      <c r="BO6">
        <f>IF(ISERROR(VLOOKUP(BF6,tbl_UrlaubMA1[],1,FALSE)),0,"100")</f>
        <v>0</v>
      </c>
      <c r="BP6">
        <f>IF(ISERROR(VLOOKUP(BF6,tbl_UrlaubMA2[],1,FALSE)),0,"100")</f>
        <v>0</v>
      </c>
      <c r="BQ6">
        <f>IF(ISERROR(VLOOKUP(BF6,tbl_UrlaubMA3[],1,FALSE)),0,"100")</f>
        <v>0</v>
      </c>
      <c r="BR6">
        <f>IF(ISERROR(VLOOKUP(BF6,tbl_UrlaubMA4[],1,FALSE)),0,"100")</f>
        <v>0</v>
      </c>
      <c r="BS6" s="13"/>
      <c r="BT6" s="8">
        <f t="shared" ref="BT6:BT33" si="11">BT5+1</f>
        <v>44350</v>
      </c>
      <c r="BU6" s="4" t="str">
        <f t="shared" si="6"/>
        <v>Do</v>
      </c>
      <c r="BV6" s="4" t="str">
        <f>IF(WEEKDAY(BT6)=2,"KW "&amp;WEEKNUM(BT6)&amp;" ","")&amp;IF(ISERROR(VLOOKUP(BT6,tblTermine[],2,FALSE)),"",VLOOKUP(BT6,tblTermine[],2,FALSE)&amp;" ")&amp;IF(ISERROR(VLOOKUP(BT6,tblFeiertage[],2,FALSE)),"",VLOOKUP(BT6,tblFeiertage[],2,FALSE)&amp;" ")&amp;IF(ISERROR(VLOOKUP(BT6,tblBesondereTage[],2,FALSE)),"",VLOOKUP(BT6,tblBesondereTage[],2,FALSE)&amp;" ")</f>
        <v xml:space="preserve">Fronleichnam </v>
      </c>
      <c r="BW6" s="5"/>
      <c r="BX6" s="5"/>
      <c r="BY6" s="5"/>
      <c r="BZ6" s="9"/>
      <c r="CA6" t="str">
        <f>IF(ISERROR(VLOOKUP(BT6,tblTermine[],2,FALSE)),"",VLOOKUP(BT6,tblTermine[],2,FALSE))</f>
        <v/>
      </c>
      <c r="CB6" s="26">
        <f>IF(ISERROR(VLOOKUP(BT6,tblSchulferien[],1,FALSE)),"0","1")+IF(BU6="So",10,0)++IF(BU6="Sa",5,0)+IF(ISERROR(VLOOKUP(BT6,tblFeiertage[],2,FALSE)),"0","20")</f>
        <v>21</v>
      </c>
      <c r="CC6">
        <f>IF(ISERROR(VLOOKUP(BT6,tbl_UrlaubMA1[],1,FALSE)),0,"100")</f>
        <v>0</v>
      </c>
      <c r="CD6">
        <f>IF(ISERROR(VLOOKUP(BT6,tbl_UrlaubMA2[],1,FALSE)),0,"100")</f>
        <v>0</v>
      </c>
      <c r="CE6">
        <f>IF(ISERROR(VLOOKUP(BT6,tbl_UrlaubMA3[],1,FALSE)),0,"100")</f>
        <v>0</v>
      </c>
      <c r="CF6">
        <f>IF(ISERROR(VLOOKUP(BT6,tbl_UrlaubMA4[],1,FALSE)),0,"100")</f>
        <v>0</v>
      </c>
      <c r="CG6" s="13"/>
    </row>
    <row r="7" spans="1:85" x14ac:dyDescent="0.3">
      <c r="A7" s="13"/>
      <c r="B7" s="8">
        <f t="shared" ref="B7:B34" si="12">B6+1</f>
        <v>44200</v>
      </c>
      <c r="C7" s="4" t="str">
        <f t="shared" si="1"/>
        <v>Mo</v>
      </c>
      <c r="D7" s="4" t="str">
        <f>IF(WEEKDAY(B7)=2,"KW "&amp;WEEKNUM(B7)&amp;" ","")&amp;IF(ISERROR(VLOOKUP(B7,tblTermine[],2,FALSE)),"",VLOOKUP(B7,tblTermine[],2,FALSE)&amp;" ")&amp;IF(ISERROR(VLOOKUP(B7,tblFeiertage[],2,FALSE)),"",VLOOKUP(B7,tblFeiertage[],2,FALSE)&amp;" ")&amp;IF(ISERROR(VLOOKUP(B7,tblBesondereTage[],2,FALSE)),"",VLOOKUP(B7,tblBesondereTage[],2,FALSE)&amp;" ")</f>
        <v xml:space="preserve">KW 2 </v>
      </c>
      <c r="E7" s="5"/>
      <c r="F7" s="5"/>
      <c r="G7" s="5"/>
      <c r="H7" s="9"/>
      <c r="I7" t="str">
        <f>IF(ISERROR(VLOOKUP(B7,tblTermine[],2,FALSE)),"",VLOOKUP(B7,tblTermine[],2,FALSE))</f>
        <v/>
      </c>
      <c r="J7" s="26">
        <f>IF(ISERROR(VLOOKUP(B7,tblSchulferien[],1,FALSE)),"0","1")+IF(C7="So",10,0)++IF(C7="Sa",5,0)+IF(ISERROR(VLOOKUP(B7,tblFeiertage[],2,FALSE)),"0","20")</f>
        <v>1</v>
      </c>
      <c r="K7" t="str">
        <f>IF(ISERROR(VLOOKUP(B7,tbl_UrlaubMA1[],1,FALSE)),0,"100")</f>
        <v>100</v>
      </c>
      <c r="L7" t="str">
        <f>IF(ISERROR(VLOOKUP(B7,tbl_UrlaubMA2[],1,FALSE)),0,"100")</f>
        <v>100</v>
      </c>
      <c r="M7">
        <f>IF(ISERROR(VLOOKUP(B7,tbl_UrlaubMA3[],1,FALSE)),0,"100")</f>
        <v>0</v>
      </c>
      <c r="N7">
        <f>IF(ISERROR(VLOOKUP(B7,tbl_UrlaubMA4[],1,FALSE)),0,"100")</f>
        <v>0</v>
      </c>
      <c r="O7" s="13">
        <f t="shared" si="0"/>
        <v>2</v>
      </c>
      <c r="P7" s="8">
        <f t="shared" si="7"/>
        <v>44231</v>
      </c>
      <c r="Q7" s="4" t="str">
        <f t="shared" si="2"/>
        <v>Do</v>
      </c>
      <c r="R7" s="4" t="str">
        <f>IF(WEEKDAY(P7)=2,"KW "&amp;WEEKNUM(P7)&amp;" ","")&amp;IF(ISERROR(VLOOKUP(P7,tblTermine[],2,FALSE)),"",VLOOKUP(P7,tblTermine[],2,FALSE)&amp;" ")&amp;IF(ISERROR(VLOOKUP(P7,tblFeiertage[],2,FALSE)),"",VLOOKUP(P7,tblFeiertage[],2,FALSE)&amp;" ")&amp;IF(ISERROR(VLOOKUP(P7,tblBesondereTage[],2,FALSE)),"",VLOOKUP(P7,tblBesondereTage[],2,FALSE)&amp;" ")</f>
        <v/>
      </c>
      <c r="S7" s="5"/>
      <c r="T7" s="5"/>
      <c r="U7" s="5"/>
      <c r="V7" s="9"/>
      <c r="W7" t="str">
        <f>IF(ISERROR(VLOOKUP(P7,tblTermine[],2,FALSE)),"",VLOOKUP(P7,tblTermine[],2,FALSE))</f>
        <v/>
      </c>
      <c r="X7" s="26">
        <f>IF(ISERROR(VLOOKUP(P7,tblSchulferien[],1,FALSE)),"0","1")+IF(Q7="So",10,0)++IF(Q7="Sa",5,0)+IF(ISERROR(VLOOKUP(P7,tblFeiertage[],2,FALSE)),"0","20")</f>
        <v>0</v>
      </c>
      <c r="Y7">
        <f>IF(ISERROR(VLOOKUP(P7,tbl_UrlaubMA1[],1,FALSE)),0,"100")</f>
        <v>0</v>
      </c>
      <c r="Z7">
        <f>IF(ISERROR(VLOOKUP(P7,tbl_UrlaubMA2[],1,FALSE)),0,"100")</f>
        <v>0</v>
      </c>
      <c r="AA7">
        <f>IF(ISERROR(VLOOKUP(P7,tbl_UrlaubMA3[],1,FALSE)),0,"100")</f>
        <v>0</v>
      </c>
      <c r="AB7">
        <f>IF(ISERROR(VLOOKUP(P7,tbl_UrlaubMA4[],1,FALSE)),0,"100")</f>
        <v>0</v>
      </c>
      <c r="AC7" s="13"/>
      <c r="AD7" s="8">
        <f t="shared" si="8"/>
        <v>44259</v>
      </c>
      <c r="AE7" s="4" t="str">
        <f t="shared" si="3"/>
        <v>Do</v>
      </c>
      <c r="AF7" s="4" t="str">
        <f>IF(WEEKDAY(AD7)=2,"KW "&amp;WEEKNUM(AD7)&amp;" ","")&amp;IF(ISERROR(VLOOKUP(AD7,tblTermine[],2,FALSE)),"",VLOOKUP(AD7,tblTermine[],2,FALSE)&amp;" ")&amp;IF(ISERROR(VLOOKUP(AD7,tblFeiertage[],2,FALSE)),"",VLOOKUP(AD7,tblFeiertage[],2,FALSE)&amp;" ")&amp;IF(ISERROR(VLOOKUP(AD7,tblBesondereTage[],2,FALSE)),"",VLOOKUP(AD7,tblBesondereTage[],2,FALSE)&amp;" ")</f>
        <v/>
      </c>
      <c r="AG7" s="5"/>
      <c r="AH7" s="5"/>
      <c r="AI7" s="5"/>
      <c r="AJ7" s="9"/>
      <c r="AK7" t="str">
        <f>IF(ISERROR(VLOOKUP(AD7,tblTermine[],2,FALSE)),"",VLOOKUP(AD7,tblTermine[],2,FALSE))</f>
        <v/>
      </c>
      <c r="AL7" s="26">
        <f>IF(ISERROR(VLOOKUP(AD7,tblSchulferien[],1,FALSE)),"0","1")+IF(AE7="So",10,0)++IF(AE7="Sa",5,0)+IF(ISERROR(VLOOKUP(AD7,tblFeiertage[],2,FALSE)),"0","20")</f>
        <v>0</v>
      </c>
      <c r="AM7">
        <f>IF(ISERROR(VLOOKUP(AD7,tbl_UrlaubMA1[],1,FALSE)),0,"100")</f>
        <v>0</v>
      </c>
      <c r="AN7">
        <f>IF(ISERROR(VLOOKUP(AD7,tbl_UrlaubMA2[],1,FALSE)),0,"100")</f>
        <v>0</v>
      </c>
      <c r="AO7">
        <f>IF(ISERROR(VLOOKUP(AD7,tbl_UrlaubMA3[],1,FALSE)),0,"100")</f>
        <v>0</v>
      </c>
      <c r="AP7">
        <f>IF(ISERROR(VLOOKUP(AD7,tbl_UrlaubMA4[],1,FALSE)),0,"100")</f>
        <v>0</v>
      </c>
      <c r="AQ7" s="13"/>
      <c r="AR7" s="8">
        <f t="shared" si="9"/>
        <v>44290</v>
      </c>
      <c r="AS7" s="4" t="str">
        <f t="shared" si="4"/>
        <v>So</v>
      </c>
      <c r="AT7" s="4" t="str">
        <f>IF(WEEKDAY(AR7)=2,"KW "&amp;WEEKNUM(AR7)&amp;" ","")&amp;IF(ISERROR(VLOOKUP(AR7,tblTermine[],2,FALSE)),"",VLOOKUP(AR7,tblTermine[],2,FALSE)&amp;" ")&amp;IF(ISERROR(VLOOKUP(AR7,tblFeiertage[],2,FALSE)),"",VLOOKUP(AR7,tblFeiertage[],2,FALSE)&amp;" ")&amp;IF(ISERROR(VLOOKUP(AR7,tblBesondereTage[],2,FALSE)),"",VLOOKUP(AR7,tblBesondereTage[],2,FALSE)&amp;" ")</f>
        <v xml:space="preserve">Ostersonntag </v>
      </c>
      <c r="AU7" s="5"/>
      <c r="AV7" s="5"/>
      <c r="AW7" s="5"/>
      <c r="AX7" s="9"/>
      <c r="AY7" t="str">
        <f>IF(ISERROR(VLOOKUP(AR7,tblTermine[],2,FALSE)),"",VLOOKUP(AR7,tblTermine[],2,FALSE))</f>
        <v/>
      </c>
      <c r="AZ7" s="26">
        <f>IF(ISERROR(VLOOKUP(AR7,tblSchulferien[],1,FALSE)),"0","1")+IF(AS7="So",10,0)++IF(AS7="Sa",5,0)+IF(ISERROR(VLOOKUP(AR7,tblFeiertage[],2,FALSE)),"0","20")</f>
        <v>31</v>
      </c>
      <c r="BA7">
        <f>IF(ISERROR(VLOOKUP(AR7,tbl_UrlaubMA1[],1,FALSE)),0,"100")</f>
        <v>0</v>
      </c>
      <c r="BB7">
        <f>IF(ISERROR(VLOOKUP(AR7,tbl_UrlaubMA2[],1,FALSE)),0,"100")</f>
        <v>0</v>
      </c>
      <c r="BC7">
        <f>IF(ISERROR(VLOOKUP(AR7,tbl_UrlaubMA3[],1,FALSE)),0,"100")</f>
        <v>0</v>
      </c>
      <c r="BD7">
        <f>IF(ISERROR(VLOOKUP(AR7,tbl_UrlaubMA4[],1,FALSE)),0,"100")</f>
        <v>0</v>
      </c>
      <c r="BE7" s="13"/>
      <c r="BF7" s="8">
        <f t="shared" si="10"/>
        <v>44320</v>
      </c>
      <c r="BG7" s="4" t="str">
        <f t="shared" si="5"/>
        <v>Di</v>
      </c>
      <c r="BH7" s="4" t="str">
        <f>IF(WEEKDAY(BF7)=2,"KW "&amp;WEEKNUM(BF7)&amp;" ","")&amp;IF(ISERROR(VLOOKUP(BF7,tblTermine[],2,FALSE)),"",VLOOKUP(BF7,tblTermine[],2,FALSE)&amp;" ")&amp;IF(ISERROR(VLOOKUP(BF7,tblFeiertage[],2,FALSE)),"",VLOOKUP(BF7,tblFeiertage[],2,FALSE)&amp;" ")&amp;IF(ISERROR(VLOOKUP(BF7,tblBesondereTage[],2,FALSE)),"",VLOOKUP(BF7,tblBesondereTage[],2,FALSE)&amp;" ")</f>
        <v/>
      </c>
      <c r="BI7" s="5"/>
      <c r="BJ7" s="5"/>
      <c r="BK7" s="5"/>
      <c r="BL7" s="9"/>
      <c r="BM7" t="str">
        <f>IF(ISERROR(VLOOKUP(BF7,tblTermine[],2,FALSE)),"",VLOOKUP(BF7,tblTermine[],2,FALSE))</f>
        <v/>
      </c>
      <c r="BN7" s="26">
        <f>IF(ISERROR(VLOOKUP(BF7,tblSchulferien[],1,FALSE)),"0","1")+IF(BG7="So",10,0)++IF(BG7="Sa",5,0)+IF(ISERROR(VLOOKUP(BF7,tblFeiertage[],2,FALSE)),"0","20")</f>
        <v>0</v>
      </c>
      <c r="BO7">
        <f>IF(ISERROR(VLOOKUP(BF7,tbl_UrlaubMA1[],1,FALSE)),0,"100")</f>
        <v>0</v>
      </c>
      <c r="BP7">
        <f>IF(ISERROR(VLOOKUP(BF7,tbl_UrlaubMA2[],1,FALSE)),0,"100")</f>
        <v>0</v>
      </c>
      <c r="BQ7">
        <f>IF(ISERROR(VLOOKUP(BF7,tbl_UrlaubMA3[],1,FALSE)),0,"100")</f>
        <v>0</v>
      </c>
      <c r="BR7">
        <f>IF(ISERROR(VLOOKUP(BF7,tbl_UrlaubMA4[],1,FALSE)),0,"100")</f>
        <v>0</v>
      </c>
      <c r="BS7" s="13"/>
      <c r="BT7" s="8">
        <f t="shared" si="11"/>
        <v>44351</v>
      </c>
      <c r="BU7" s="4" t="str">
        <f t="shared" si="6"/>
        <v>Fr</v>
      </c>
      <c r="BV7" s="4" t="str">
        <f>IF(WEEKDAY(BT7)=2,"KW "&amp;WEEKNUM(BT7)&amp;" ","")&amp;IF(ISERROR(VLOOKUP(BT7,tblTermine[],2,FALSE)),"",VLOOKUP(BT7,tblTermine[],2,FALSE)&amp;" ")&amp;IF(ISERROR(VLOOKUP(BT7,tblFeiertage[],2,FALSE)),"",VLOOKUP(BT7,tblFeiertage[],2,FALSE)&amp;" ")&amp;IF(ISERROR(VLOOKUP(BT7,tblBesondereTage[],2,FALSE)),"",VLOOKUP(BT7,tblBesondereTage[],2,FALSE)&amp;" ")</f>
        <v/>
      </c>
      <c r="BW7" s="5"/>
      <c r="BX7" s="5"/>
      <c r="BY7" s="5"/>
      <c r="BZ7" s="9"/>
      <c r="CA7" t="str">
        <f>IF(ISERROR(VLOOKUP(BT7,tblTermine[],2,FALSE)),"",VLOOKUP(BT7,tblTermine[],2,FALSE))</f>
        <v/>
      </c>
      <c r="CB7" s="26">
        <f>IF(ISERROR(VLOOKUP(BT7,tblSchulferien[],1,FALSE)),"0","1")+IF(BU7="So",10,0)++IF(BU7="Sa",5,0)+IF(ISERROR(VLOOKUP(BT7,tblFeiertage[],2,FALSE)),"0","20")</f>
        <v>1</v>
      </c>
      <c r="CC7">
        <f>IF(ISERROR(VLOOKUP(BT7,tbl_UrlaubMA1[],1,FALSE)),0,"100")</f>
        <v>0</v>
      </c>
      <c r="CD7">
        <f>IF(ISERROR(VLOOKUP(BT7,tbl_UrlaubMA2[],1,FALSE)),0,"100")</f>
        <v>0</v>
      </c>
      <c r="CE7">
        <f>IF(ISERROR(VLOOKUP(BT7,tbl_UrlaubMA3[],1,FALSE)),0,"100")</f>
        <v>0</v>
      </c>
      <c r="CF7">
        <f>IF(ISERROR(VLOOKUP(BT7,tbl_UrlaubMA4[],1,FALSE)),0,"100")</f>
        <v>0</v>
      </c>
      <c r="CG7" s="13"/>
    </row>
    <row r="8" spans="1:85" x14ac:dyDescent="0.3">
      <c r="A8" s="13"/>
      <c r="B8" s="8">
        <f t="shared" si="12"/>
        <v>44201</v>
      </c>
      <c r="C8" s="4" t="str">
        <f t="shared" si="1"/>
        <v>Di</v>
      </c>
      <c r="D8" s="4" t="str">
        <f>IF(WEEKDAY(B8)=2,"KW "&amp;WEEKNUM(B8)&amp;" ","")&amp;IF(ISERROR(VLOOKUP(B8,tblTermine[],2,FALSE)),"",VLOOKUP(B8,tblTermine[],2,FALSE)&amp;" ")&amp;IF(ISERROR(VLOOKUP(B8,tblFeiertage[],2,FALSE)),"",VLOOKUP(B8,tblFeiertage[],2,FALSE)&amp;" ")&amp;IF(ISERROR(VLOOKUP(B8,tblBesondereTage[],2,FALSE)),"",VLOOKUP(B8,tblBesondereTage[],2,FALSE)&amp;" ")</f>
        <v/>
      </c>
      <c r="E8" s="5"/>
      <c r="F8" s="5"/>
      <c r="G8" s="5"/>
      <c r="H8" s="9"/>
      <c r="I8" t="str">
        <f>IF(ISERROR(VLOOKUP(B8,tblTermine[],2,FALSE)),"",VLOOKUP(B8,tblTermine[],2,FALSE))</f>
        <v/>
      </c>
      <c r="J8" s="26">
        <f>IF(ISERROR(VLOOKUP(B8,tblSchulferien[],1,FALSE)),"0","1")+IF(C8="So",10,0)++IF(C8="Sa",5,0)+IF(ISERROR(VLOOKUP(B8,tblFeiertage[],2,FALSE)),"0","20")</f>
        <v>1</v>
      </c>
      <c r="K8" t="str">
        <f>IF(ISERROR(VLOOKUP(B8,tbl_UrlaubMA1[],1,FALSE)),0,"100")</f>
        <v>100</v>
      </c>
      <c r="L8" t="str">
        <f>IF(ISERROR(VLOOKUP(B8,tbl_UrlaubMA2[],1,FALSE)),0,"100")</f>
        <v>100</v>
      </c>
      <c r="M8">
        <f>IF(ISERROR(VLOOKUP(B8,tbl_UrlaubMA3[],1,FALSE)),0,"100")</f>
        <v>0</v>
      </c>
      <c r="N8">
        <f>IF(ISERROR(VLOOKUP(B8,tbl_UrlaubMA4[],1,FALSE)),0,"100")</f>
        <v>0</v>
      </c>
      <c r="O8" s="13">
        <f t="shared" si="0"/>
        <v>2</v>
      </c>
      <c r="P8" s="8">
        <f t="shared" si="7"/>
        <v>44232</v>
      </c>
      <c r="Q8" s="4" t="str">
        <f t="shared" si="2"/>
        <v>Fr</v>
      </c>
      <c r="R8" s="4" t="str">
        <f>IF(WEEKDAY(P8)=2,"KW "&amp;WEEKNUM(P8)&amp;" ","")&amp;IF(ISERROR(VLOOKUP(P8,tblTermine[],2,FALSE)),"",VLOOKUP(P8,tblTermine[],2,FALSE)&amp;" ")&amp;IF(ISERROR(VLOOKUP(P8,tblFeiertage[],2,FALSE)),"",VLOOKUP(P8,tblFeiertage[],2,FALSE)&amp;" ")&amp;IF(ISERROR(VLOOKUP(P8,tblBesondereTage[],2,FALSE)),"",VLOOKUP(P8,tblBesondereTage[],2,FALSE)&amp;" ")</f>
        <v/>
      </c>
      <c r="S8" s="5"/>
      <c r="T8" s="5"/>
      <c r="U8" s="5"/>
      <c r="V8" s="9"/>
      <c r="W8" t="str">
        <f>IF(ISERROR(VLOOKUP(P8,tblTermine[],2,FALSE)),"",VLOOKUP(P8,tblTermine[],2,FALSE))</f>
        <v/>
      </c>
      <c r="X8" s="26">
        <f>IF(ISERROR(VLOOKUP(P8,tblSchulferien[],1,FALSE)),"0","1")+IF(Q8="So",10,0)++IF(Q8="Sa",5,0)+IF(ISERROR(VLOOKUP(P8,tblFeiertage[],2,FALSE)),"0","20")</f>
        <v>0</v>
      </c>
      <c r="Y8">
        <f>IF(ISERROR(VLOOKUP(P8,tbl_UrlaubMA1[],1,FALSE)),0,"100")</f>
        <v>0</v>
      </c>
      <c r="Z8">
        <f>IF(ISERROR(VLOOKUP(P8,tbl_UrlaubMA2[],1,FALSE)),0,"100")</f>
        <v>0</v>
      </c>
      <c r="AA8">
        <f>IF(ISERROR(VLOOKUP(P8,tbl_UrlaubMA3[],1,FALSE)),0,"100")</f>
        <v>0</v>
      </c>
      <c r="AB8">
        <f>IF(ISERROR(VLOOKUP(P8,tbl_UrlaubMA4[],1,FALSE)),0,"100")</f>
        <v>0</v>
      </c>
      <c r="AC8" s="13"/>
      <c r="AD8" s="8">
        <f t="shared" si="8"/>
        <v>44260</v>
      </c>
      <c r="AE8" s="4" t="str">
        <f t="shared" si="3"/>
        <v>Fr</v>
      </c>
      <c r="AF8" s="4" t="str">
        <f>IF(WEEKDAY(AD8)=2,"KW "&amp;WEEKNUM(AD8)&amp;" ","")&amp;IF(ISERROR(VLOOKUP(AD8,tblTermine[],2,FALSE)),"",VLOOKUP(AD8,tblTermine[],2,FALSE)&amp;" ")&amp;IF(ISERROR(VLOOKUP(AD8,tblFeiertage[],2,FALSE)),"",VLOOKUP(AD8,tblFeiertage[],2,FALSE)&amp;" ")&amp;IF(ISERROR(VLOOKUP(AD8,tblBesondereTage[],2,FALSE)),"",VLOOKUP(AD8,tblBesondereTage[],2,FALSE)&amp;" ")</f>
        <v/>
      </c>
      <c r="AG8" s="5"/>
      <c r="AH8" s="5"/>
      <c r="AI8" s="5"/>
      <c r="AJ8" s="9"/>
      <c r="AK8" t="str">
        <f>IF(ISERROR(VLOOKUP(AD8,tblTermine[],2,FALSE)),"",VLOOKUP(AD8,tblTermine[],2,FALSE))</f>
        <v/>
      </c>
      <c r="AL8" s="26">
        <f>IF(ISERROR(VLOOKUP(AD8,tblSchulferien[],1,FALSE)),"0","1")+IF(AE8="So",10,0)++IF(AE8="Sa",5,0)+IF(ISERROR(VLOOKUP(AD8,tblFeiertage[],2,FALSE)),"0","20")</f>
        <v>0</v>
      </c>
      <c r="AM8">
        <f>IF(ISERROR(VLOOKUP(AD8,tbl_UrlaubMA1[],1,FALSE)),0,"100")</f>
        <v>0</v>
      </c>
      <c r="AN8">
        <f>IF(ISERROR(VLOOKUP(AD8,tbl_UrlaubMA2[],1,FALSE)),0,"100")</f>
        <v>0</v>
      </c>
      <c r="AO8">
        <f>IF(ISERROR(VLOOKUP(AD8,tbl_UrlaubMA3[],1,FALSE)),0,"100")</f>
        <v>0</v>
      </c>
      <c r="AP8">
        <f>IF(ISERROR(VLOOKUP(AD8,tbl_UrlaubMA4[],1,FALSE)),0,"100")</f>
        <v>0</v>
      </c>
      <c r="AQ8" s="13"/>
      <c r="AR8" s="8">
        <f t="shared" si="9"/>
        <v>44291</v>
      </c>
      <c r="AS8" s="4" t="str">
        <f t="shared" si="4"/>
        <v>Mo</v>
      </c>
      <c r="AT8" s="4" t="str">
        <f>IF(WEEKDAY(AR8)=2,"KW "&amp;WEEKNUM(AR8)&amp;" ","")&amp;IF(ISERROR(VLOOKUP(AR8,tblTermine[],2,FALSE)),"",VLOOKUP(AR8,tblTermine[],2,FALSE)&amp;" ")&amp;IF(ISERROR(VLOOKUP(AR8,tblFeiertage[],2,FALSE)),"",VLOOKUP(AR8,tblFeiertage[],2,FALSE)&amp;" ")&amp;IF(ISERROR(VLOOKUP(AR8,tblBesondereTage[],2,FALSE)),"",VLOOKUP(AR8,tblBesondereTage[],2,FALSE)&amp;" ")</f>
        <v xml:space="preserve">KW 15 Ostermontag </v>
      </c>
      <c r="AU8" s="5"/>
      <c r="AV8" s="5"/>
      <c r="AW8" s="5"/>
      <c r="AX8" s="9"/>
      <c r="AY8" t="str">
        <f>IF(ISERROR(VLOOKUP(AR8,tblTermine[],2,FALSE)),"",VLOOKUP(AR8,tblTermine[],2,FALSE))</f>
        <v/>
      </c>
      <c r="AZ8" s="26">
        <f>IF(ISERROR(VLOOKUP(AR8,tblSchulferien[],1,FALSE)),"0","1")+IF(AS8="So",10,0)++IF(AS8="Sa",5,0)+IF(ISERROR(VLOOKUP(AR8,tblFeiertage[],2,FALSE)),"0","20")</f>
        <v>21</v>
      </c>
      <c r="BA8">
        <f>IF(ISERROR(VLOOKUP(AR8,tbl_UrlaubMA1[],1,FALSE)),0,"100")</f>
        <v>0</v>
      </c>
      <c r="BB8">
        <f>IF(ISERROR(VLOOKUP(AR8,tbl_UrlaubMA2[],1,FALSE)),0,"100")</f>
        <v>0</v>
      </c>
      <c r="BC8">
        <f>IF(ISERROR(VLOOKUP(AR8,tbl_UrlaubMA3[],1,FALSE)),0,"100")</f>
        <v>0</v>
      </c>
      <c r="BD8">
        <f>IF(ISERROR(VLOOKUP(AR8,tbl_UrlaubMA4[],1,FALSE)),0,"100")</f>
        <v>0</v>
      </c>
      <c r="BE8" s="13"/>
      <c r="BF8" s="8">
        <f t="shared" si="10"/>
        <v>44321</v>
      </c>
      <c r="BG8" s="4" t="str">
        <f t="shared" si="5"/>
        <v>Mi</v>
      </c>
      <c r="BH8" s="4" t="str">
        <f>IF(WEEKDAY(BF8)=2,"KW "&amp;WEEKNUM(BF8)&amp;" ","")&amp;IF(ISERROR(VLOOKUP(BF8,tblTermine[],2,FALSE)),"",VLOOKUP(BF8,tblTermine[],2,FALSE)&amp;" ")&amp;IF(ISERROR(VLOOKUP(BF8,tblFeiertage[],2,FALSE)),"",VLOOKUP(BF8,tblFeiertage[],2,FALSE)&amp;" ")&amp;IF(ISERROR(VLOOKUP(BF8,tblBesondereTage[],2,FALSE)),"",VLOOKUP(BF8,tblBesondereTage[],2,FALSE)&amp;" ")</f>
        <v/>
      </c>
      <c r="BI8" s="5"/>
      <c r="BJ8" s="5"/>
      <c r="BK8" s="5"/>
      <c r="BL8" s="9"/>
      <c r="BM8" t="str">
        <f>IF(ISERROR(VLOOKUP(BF8,tblTermine[],2,FALSE)),"",VLOOKUP(BF8,tblTermine[],2,FALSE))</f>
        <v/>
      </c>
      <c r="BN8" s="26">
        <f>IF(ISERROR(VLOOKUP(BF8,tblSchulferien[],1,FALSE)),"0","1")+IF(BG8="So",10,0)++IF(BG8="Sa",5,0)+IF(ISERROR(VLOOKUP(BF8,tblFeiertage[],2,FALSE)),"0","20")</f>
        <v>0</v>
      </c>
      <c r="BO8">
        <f>IF(ISERROR(VLOOKUP(BF8,tbl_UrlaubMA1[],1,FALSE)),0,"100")</f>
        <v>0</v>
      </c>
      <c r="BP8">
        <f>IF(ISERROR(VLOOKUP(BF8,tbl_UrlaubMA2[],1,FALSE)),0,"100")</f>
        <v>0</v>
      </c>
      <c r="BQ8">
        <f>IF(ISERROR(VLOOKUP(BF8,tbl_UrlaubMA3[],1,FALSE)),0,"100")</f>
        <v>0</v>
      </c>
      <c r="BR8">
        <f>IF(ISERROR(VLOOKUP(BF8,tbl_UrlaubMA4[],1,FALSE)),0,"100")</f>
        <v>0</v>
      </c>
      <c r="BS8" s="13"/>
      <c r="BT8" s="8">
        <f t="shared" si="11"/>
        <v>44352</v>
      </c>
      <c r="BU8" s="4" t="str">
        <f t="shared" si="6"/>
        <v>Sa</v>
      </c>
      <c r="BV8" s="4" t="str">
        <f>IF(WEEKDAY(BT8)=2,"KW "&amp;WEEKNUM(BT8)&amp;" ","")&amp;IF(ISERROR(VLOOKUP(BT8,tblTermine[],2,FALSE)),"",VLOOKUP(BT8,tblTermine[],2,FALSE)&amp;" ")&amp;IF(ISERROR(VLOOKUP(BT8,tblFeiertage[],2,FALSE)),"",VLOOKUP(BT8,tblFeiertage[],2,FALSE)&amp;" ")&amp;IF(ISERROR(VLOOKUP(BT8,tblBesondereTage[],2,FALSE)),"",VLOOKUP(BT8,tblBesondereTage[],2,FALSE)&amp;" ")</f>
        <v/>
      </c>
      <c r="BW8" s="5"/>
      <c r="BX8" s="5"/>
      <c r="BY8" s="5"/>
      <c r="BZ8" s="9"/>
      <c r="CA8" t="str">
        <f>IF(ISERROR(VLOOKUP(BT8,tblTermine[],2,FALSE)),"",VLOOKUP(BT8,tblTermine[],2,FALSE))</f>
        <v/>
      </c>
      <c r="CB8" s="26">
        <f>IF(ISERROR(VLOOKUP(BT8,tblSchulferien[],1,FALSE)),"0","1")+IF(BU8="So",10,0)++IF(BU8="Sa",5,0)+IF(ISERROR(VLOOKUP(BT8,tblFeiertage[],2,FALSE)),"0","20")</f>
        <v>5</v>
      </c>
      <c r="CC8">
        <f>IF(ISERROR(VLOOKUP(BT8,tbl_UrlaubMA1[],1,FALSE)),0,"100")</f>
        <v>0</v>
      </c>
      <c r="CD8">
        <f>IF(ISERROR(VLOOKUP(BT8,tbl_UrlaubMA2[],1,FALSE)),0,"100")</f>
        <v>0</v>
      </c>
      <c r="CE8">
        <f>IF(ISERROR(VLOOKUP(BT8,tbl_UrlaubMA3[],1,FALSE)),0,"100")</f>
        <v>0</v>
      </c>
      <c r="CF8">
        <f>IF(ISERROR(VLOOKUP(BT8,tbl_UrlaubMA4[],1,FALSE)),0,"100")</f>
        <v>0</v>
      </c>
      <c r="CG8" s="13"/>
    </row>
    <row r="9" spans="1:85" x14ac:dyDescent="0.3">
      <c r="A9" s="13"/>
      <c r="B9" s="8">
        <f t="shared" si="12"/>
        <v>44202</v>
      </c>
      <c r="C9" s="4" t="str">
        <f t="shared" si="1"/>
        <v>Mi</v>
      </c>
      <c r="D9" s="4" t="str">
        <f>IF(WEEKDAY(B9)=2,"KW "&amp;WEEKNUM(B9)&amp;" ","")&amp;IF(ISERROR(VLOOKUP(B9,tblTermine[],2,FALSE)),"",VLOOKUP(B9,tblTermine[],2,FALSE)&amp;" ")&amp;IF(ISERROR(VLOOKUP(B9,tblFeiertage[],2,FALSE)),"",VLOOKUP(B9,tblFeiertage[],2,FALSE)&amp;" ")&amp;IF(ISERROR(VLOOKUP(B9,tblBesondereTage[],2,FALSE)),"",VLOOKUP(B9,tblBesondereTage[],2,FALSE)&amp;" ")</f>
        <v xml:space="preserve">Hl. Drei König </v>
      </c>
      <c r="E9" s="5"/>
      <c r="F9" s="5"/>
      <c r="G9" s="5"/>
      <c r="H9" s="9"/>
      <c r="I9" t="str">
        <f>IF(ISERROR(VLOOKUP(B9,tblTermine[],2,FALSE)),"",VLOOKUP(B9,tblTermine[],2,FALSE))</f>
        <v/>
      </c>
      <c r="J9" s="26">
        <f>IF(ISERROR(VLOOKUP(B9,tblSchulferien[],1,FALSE)),"0","1")+IF(C9="So",10,0)++IF(C9="Sa",5,0)+IF(ISERROR(VLOOKUP(B9,tblFeiertage[],2,FALSE)),"0","20")</f>
        <v>21</v>
      </c>
      <c r="K9">
        <f>IF(ISERROR(VLOOKUP(B9,tbl_UrlaubMA1[],1,FALSE)),0,"100")</f>
        <v>0</v>
      </c>
      <c r="L9" t="str">
        <f>IF(ISERROR(VLOOKUP(B9,tbl_UrlaubMA2[],1,FALSE)),0,"100")</f>
        <v>100</v>
      </c>
      <c r="M9">
        <f>IF(ISERROR(VLOOKUP(B9,tbl_UrlaubMA3[],1,FALSE)),0,"100")</f>
        <v>0</v>
      </c>
      <c r="N9">
        <f>IF(ISERROR(VLOOKUP(B9,tbl_UrlaubMA4[],1,FALSE)),0,"100")</f>
        <v>0</v>
      </c>
      <c r="O9" s="13">
        <f t="shared" si="0"/>
        <v>2</v>
      </c>
      <c r="P9" s="8">
        <f t="shared" si="7"/>
        <v>44233</v>
      </c>
      <c r="Q9" s="4" t="str">
        <f t="shared" si="2"/>
        <v>Sa</v>
      </c>
      <c r="R9" s="4" t="str">
        <f>IF(WEEKDAY(P9)=2,"KW "&amp;WEEKNUM(P9)&amp;" ","")&amp;IF(ISERROR(VLOOKUP(P9,tblTermine[],2,FALSE)),"",VLOOKUP(P9,tblTermine[],2,FALSE)&amp;" ")&amp;IF(ISERROR(VLOOKUP(P9,tblFeiertage[],2,FALSE)),"",VLOOKUP(P9,tblFeiertage[],2,FALSE)&amp;" ")&amp;IF(ISERROR(VLOOKUP(P9,tblBesondereTage[],2,FALSE)),"",VLOOKUP(P9,tblBesondereTage[],2,FALSE)&amp;" ")</f>
        <v/>
      </c>
      <c r="S9" s="5"/>
      <c r="T9" s="5"/>
      <c r="U9" s="5"/>
      <c r="V9" s="9"/>
      <c r="W9" t="str">
        <f>IF(ISERROR(VLOOKUP(P9,tblTermine[],2,FALSE)),"",VLOOKUP(P9,tblTermine[],2,FALSE))</f>
        <v/>
      </c>
      <c r="X9" s="26">
        <f>IF(ISERROR(VLOOKUP(P9,tblSchulferien[],1,FALSE)),"0","1")+IF(Q9="So",10,0)++IF(Q9="Sa",5,0)+IF(ISERROR(VLOOKUP(P9,tblFeiertage[],2,FALSE)),"0","20")</f>
        <v>5</v>
      </c>
      <c r="Y9">
        <f>IF(ISERROR(VLOOKUP(P9,tbl_UrlaubMA1[],1,FALSE)),0,"100")</f>
        <v>0</v>
      </c>
      <c r="Z9">
        <f>IF(ISERROR(VLOOKUP(P9,tbl_UrlaubMA2[],1,FALSE)),0,"100")</f>
        <v>0</v>
      </c>
      <c r="AA9">
        <f>IF(ISERROR(VLOOKUP(P9,tbl_UrlaubMA3[],1,FALSE)),0,"100")</f>
        <v>0</v>
      </c>
      <c r="AB9">
        <f>IF(ISERROR(VLOOKUP(P9,tbl_UrlaubMA4[],1,FALSE)),0,"100")</f>
        <v>0</v>
      </c>
      <c r="AC9" s="13"/>
      <c r="AD9" s="8">
        <f t="shared" si="8"/>
        <v>44261</v>
      </c>
      <c r="AE9" s="4" t="str">
        <f t="shared" si="3"/>
        <v>Sa</v>
      </c>
      <c r="AF9" s="4" t="str">
        <f>IF(WEEKDAY(AD9)=2,"KW "&amp;WEEKNUM(AD9)&amp;" ","")&amp;IF(ISERROR(VLOOKUP(AD9,tblTermine[],2,FALSE)),"",VLOOKUP(AD9,tblTermine[],2,FALSE)&amp;" ")&amp;IF(ISERROR(VLOOKUP(AD9,tblFeiertage[],2,FALSE)),"",VLOOKUP(AD9,tblFeiertage[],2,FALSE)&amp;" ")&amp;IF(ISERROR(VLOOKUP(AD9,tblBesondereTage[],2,FALSE)),"",VLOOKUP(AD9,tblBesondereTage[],2,FALSE)&amp;" ")</f>
        <v/>
      </c>
      <c r="AG9" s="5"/>
      <c r="AH9" s="5"/>
      <c r="AI9" s="5"/>
      <c r="AJ9" s="9"/>
      <c r="AK9" t="str">
        <f>IF(ISERROR(VLOOKUP(AD9,tblTermine[],2,FALSE)),"",VLOOKUP(AD9,tblTermine[],2,FALSE))</f>
        <v/>
      </c>
      <c r="AL9" s="26">
        <f>IF(ISERROR(VLOOKUP(AD9,tblSchulferien[],1,FALSE)),"0","1")+IF(AE9="So",10,0)++IF(AE9="Sa",5,0)+IF(ISERROR(VLOOKUP(AD9,tblFeiertage[],2,FALSE)),"0","20")</f>
        <v>5</v>
      </c>
      <c r="AM9">
        <f>IF(ISERROR(VLOOKUP(AD9,tbl_UrlaubMA1[],1,FALSE)),0,"100")</f>
        <v>0</v>
      </c>
      <c r="AN9">
        <f>IF(ISERROR(VLOOKUP(AD9,tbl_UrlaubMA2[],1,FALSE)),0,"100")</f>
        <v>0</v>
      </c>
      <c r="AO9">
        <f>IF(ISERROR(VLOOKUP(AD9,tbl_UrlaubMA3[],1,FALSE)),0,"100")</f>
        <v>0</v>
      </c>
      <c r="AP9">
        <f>IF(ISERROR(VLOOKUP(AD9,tbl_UrlaubMA4[],1,FALSE)),0,"100")</f>
        <v>0</v>
      </c>
      <c r="AQ9" s="13"/>
      <c r="AR9" s="8">
        <f t="shared" si="9"/>
        <v>44292</v>
      </c>
      <c r="AS9" s="4" t="str">
        <f t="shared" si="4"/>
        <v>Di</v>
      </c>
      <c r="AT9" s="4" t="str">
        <f>IF(WEEKDAY(AR9)=2,"KW "&amp;WEEKNUM(AR9)&amp;" ","")&amp;IF(ISERROR(VLOOKUP(AR9,tblTermine[],2,FALSE)),"",VLOOKUP(AR9,tblTermine[],2,FALSE)&amp;" ")&amp;IF(ISERROR(VLOOKUP(AR9,tblFeiertage[],2,FALSE)),"",VLOOKUP(AR9,tblFeiertage[],2,FALSE)&amp;" ")&amp;IF(ISERROR(VLOOKUP(AR9,tblBesondereTage[],2,FALSE)),"",VLOOKUP(AR9,tblBesondereTage[],2,FALSE)&amp;" ")</f>
        <v/>
      </c>
      <c r="AU9" s="5"/>
      <c r="AV9" s="5"/>
      <c r="AW9" s="5"/>
      <c r="AX9" s="9"/>
      <c r="AY9" t="str">
        <f>IF(ISERROR(VLOOKUP(AR9,tblTermine[],2,FALSE)),"",VLOOKUP(AR9,tblTermine[],2,FALSE))</f>
        <v/>
      </c>
      <c r="AZ9" s="26">
        <f>IF(ISERROR(VLOOKUP(AR9,tblSchulferien[],1,FALSE)),"0","1")+IF(AS9="So",10,0)++IF(AS9="Sa",5,0)+IF(ISERROR(VLOOKUP(AR9,tblFeiertage[],2,FALSE)),"0","20")</f>
        <v>1</v>
      </c>
      <c r="BA9">
        <f>IF(ISERROR(VLOOKUP(AR9,tbl_UrlaubMA1[],1,FALSE)),0,"100")</f>
        <v>0</v>
      </c>
      <c r="BB9">
        <f>IF(ISERROR(VLOOKUP(AR9,tbl_UrlaubMA2[],1,FALSE)),0,"100")</f>
        <v>0</v>
      </c>
      <c r="BC9">
        <f>IF(ISERROR(VLOOKUP(AR9,tbl_UrlaubMA3[],1,FALSE)),0,"100")</f>
        <v>0</v>
      </c>
      <c r="BD9">
        <f>IF(ISERROR(VLOOKUP(AR9,tbl_UrlaubMA4[],1,FALSE)),0,"100")</f>
        <v>0</v>
      </c>
      <c r="BE9" s="13"/>
      <c r="BF9" s="8">
        <f t="shared" si="10"/>
        <v>44322</v>
      </c>
      <c r="BG9" s="4" t="str">
        <f t="shared" si="5"/>
        <v>Do</v>
      </c>
      <c r="BH9" s="4" t="str">
        <f>IF(WEEKDAY(BF9)=2,"KW "&amp;WEEKNUM(BF9)&amp;" ","")&amp;IF(ISERROR(VLOOKUP(BF9,tblTermine[],2,FALSE)),"",VLOOKUP(BF9,tblTermine[],2,FALSE)&amp;" ")&amp;IF(ISERROR(VLOOKUP(BF9,tblFeiertage[],2,FALSE)),"",VLOOKUP(BF9,tblFeiertage[],2,FALSE)&amp;" ")&amp;IF(ISERROR(VLOOKUP(BF9,tblBesondereTage[],2,FALSE)),"",VLOOKUP(BF9,tblBesondereTage[],2,FALSE)&amp;" ")</f>
        <v/>
      </c>
      <c r="BI9" s="5"/>
      <c r="BJ9" s="5"/>
      <c r="BK9" s="5"/>
      <c r="BL9" s="9"/>
      <c r="BM9" t="str">
        <f>IF(ISERROR(VLOOKUP(BF9,tblTermine[],2,FALSE)),"",VLOOKUP(BF9,tblTermine[],2,FALSE))</f>
        <v/>
      </c>
      <c r="BN9" s="26">
        <f>IF(ISERROR(VLOOKUP(BF9,tblSchulferien[],1,FALSE)),"0","1")+IF(BG9="So",10,0)++IF(BG9="Sa",5,0)+IF(ISERROR(VLOOKUP(BF9,tblFeiertage[],2,FALSE)),"0","20")</f>
        <v>0</v>
      </c>
      <c r="BO9">
        <f>IF(ISERROR(VLOOKUP(BF9,tbl_UrlaubMA1[],1,FALSE)),0,"100")</f>
        <v>0</v>
      </c>
      <c r="BP9">
        <f>IF(ISERROR(VLOOKUP(BF9,tbl_UrlaubMA2[],1,FALSE)),0,"100")</f>
        <v>0</v>
      </c>
      <c r="BQ9">
        <f>IF(ISERROR(VLOOKUP(BF9,tbl_UrlaubMA3[],1,FALSE)),0,"100")</f>
        <v>0</v>
      </c>
      <c r="BR9">
        <f>IF(ISERROR(VLOOKUP(BF9,tbl_UrlaubMA4[],1,FALSE)),0,"100")</f>
        <v>0</v>
      </c>
      <c r="BS9" s="13"/>
      <c r="BT9" s="8">
        <f t="shared" si="11"/>
        <v>44353</v>
      </c>
      <c r="BU9" s="4" t="str">
        <f t="shared" si="6"/>
        <v>So</v>
      </c>
      <c r="BV9" s="4" t="str">
        <f>IF(WEEKDAY(BT9)=2,"KW "&amp;WEEKNUM(BT9)&amp;" ","")&amp;IF(ISERROR(VLOOKUP(BT9,tblTermine[],2,FALSE)),"",VLOOKUP(BT9,tblTermine[],2,FALSE)&amp;" ")&amp;IF(ISERROR(VLOOKUP(BT9,tblFeiertage[],2,FALSE)),"",VLOOKUP(BT9,tblFeiertage[],2,FALSE)&amp;" ")&amp;IF(ISERROR(VLOOKUP(BT9,tblBesondereTage[],2,FALSE)),"",VLOOKUP(BT9,tblBesondereTage[],2,FALSE)&amp;" ")</f>
        <v/>
      </c>
      <c r="BW9" s="5"/>
      <c r="BX9" s="5"/>
      <c r="BY9" s="5"/>
      <c r="BZ9" s="9"/>
      <c r="CA9" t="str">
        <f>IF(ISERROR(VLOOKUP(BT9,tblTermine[],2,FALSE)),"",VLOOKUP(BT9,tblTermine[],2,FALSE))</f>
        <v/>
      </c>
      <c r="CB9" s="26">
        <f>IF(ISERROR(VLOOKUP(BT9,tblSchulferien[],1,FALSE)),"0","1")+IF(BU9="So",10,0)++IF(BU9="Sa",5,0)+IF(ISERROR(VLOOKUP(BT9,tblFeiertage[],2,FALSE)),"0","20")</f>
        <v>10</v>
      </c>
      <c r="CC9">
        <f>IF(ISERROR(VLOOKUP(BT9,tbl_UrlaubMA1[],1,FALSE)),0,"100")</f>
        <v>0</v>
      </c>
      <c r="CD9">
        <f>IF(ISERROR(VLOOKUP(BT9,tbl_UrlaubMA2[],1,FALSE)),0,"100")</f>
        <v>0</v>
      </c>
      <c r="CE9">
        <f>IF(ISERROR(VLOOKUP(BT9,tbl_UrlaubMA3[],1,FALSE)),0,"100")</f>
        <v>0</v>
      </c>
      <c r="CF9">
        <f>IF(ISERROR(VLOOKUP(BT9,tbl_UrlaubMA4[],1,FALSE)),0,"100")</f>
        <v>0</v>
      </c>
      <c r="CG9" s="13"/>
    </row>
    <row r="10" spans="1:85" x14ac:dyDescent="0.3">
      <c r="A10" s="13"/>
      <c r="B10" s="8">
        <f t="shared" si="12"/>
        <v>44203</v>
      </c>
      <c r="C10" s="4" t="str">
        <f t="shared" si="1"/>
        <v>Do</v>
      </c>
      <c r="D10" s="4" t="str">
        <f>IF(WEEKDAY(B10)=2,"KW "&amp;WEEKNUM(B10)&amp;" ","")&amp;IF(ISERROR(VLOOKUP(B10,tblTermine[],2,FALSE)),"",VLOOKUP(B10,tblTermine[],2,FALSE)&amp;" ")&amp;IF(ISERROR(VLOOKUP(B10,tblFeiertage[],2,FALSE)),"",VLOOKUP(B10,tblFeiertage[],2,FALSE)&amp;" ")&amp;IF(ISERROR(VLOOKUP(B10,tblBesondereTage[],2,FALSE)),"",VLOOKUP(B10,tblBesondereTage[],2,FALSE)&amp;" ")</f>
        <v/>
      </c>
      <c r="E10" s="5"/>
      <c r="F10" s="5"/>
      <c r="G10" s="5"/>
      <c r="H10" s="9"/>
      <c r="I10" t="str">
        <f>IF(ISERROR(VLOOKUP(B10,tblTermine[],2,FALSE)),"",VLOOKUP(B10,tblTermine[],2,FALSE))</f>
        <v/>
      </c>
      <c r="J10" s="26">
        <f>IF(ISERROR(VLOOKUP(B10,tblSchulferien[],1,FALSE)),"0","1")+IF(C10="So",10,0)++IF(C10="Sa",5,0)+IF(ISERROR(VLOOKUP(B10,tblFeiertage[],2,FALSE)),"0","20")</f>
        <v>1</v>
      </c>
      <c r="K10">
        <f>IF(ISERROR(VLOOKUP(B10,tbl_UrlaubMA1[],1,FALSE)),0,"100")</f>
        <v>0</v>
      </c>
      <c r="L10" t="str">
        <f>IF(ISERROR(VLOOKUP(B10,tbl_UrlaubMA2[],1,FALSE)),0,"100")</f>
        <v>100</v>
      </c>
      <c r="M10">
        <f>IF(ISERROR(VLOOKUP(B10,tbl_UrlaubMA3[],1,FALSE)),0,"100")</f>
        <v>0</v>
      </c>
      <c r="N10">
        <f>IF(ISERROR(VLOOKUP(B10,tbl_UrlaubMA4[],1,FALSE)),0,"100")</f>
        <v>0</v>
      </c>
      <c r="O10" s="13">
        <f t="shared" si="0"/>
        <v>2</v>
      </c>
      <c r="P10" s="8">
        <f t="shared" si="7"/>
        <v>44234</v>
      </c>
      <c r="Q10" s="4" t="str">
        <f t="shared" si="2"/>
        <v>So</v>
      </c>
      <c r="R10" s="4" t="str">
        <f>IF(WEEKDAY(P10)=2,"KW "&amp;WEEKNUM(P10)&amp;" ","")&amp;IF(ISERROR(VLOOKUP(P10,tblTermine[],2,FALSE)),"",VLOOKUP(P10,tblTermine[],2,FALSE)&amp;" ")&amp;IF(ISERROR(VLOOKUP(P10,tblFeiertage[],2,FALSE)),"",VLOOKUP(P10,tblFeiertage[],2,FALSE)&amp;" ")&amp;IF(ISERROR(VLOOKUP(P10,tblBesondereTage[],2,FALSE)),"",VLOOKUP(P10,tblBesondereTage[],2,FALSE)&amp;" ")</f>
        <v/>
      </c>
      <c r="S10" s="5"/>
      <c r="T10" s="5"/>
      <c r="U10" s="5"/>
      <c r="V10" s="9"/>
      <c r="W10" t="str">
        <f>IF(ISERROR(VLOOKUP(P10,tblTermine[],2,FALSE)),"",VLOOKUP(P10,tblTermine[],2,FALSE))</f>
        <v/>
      </c>
      <c r="X10" s="26">
        <f>IF(ISERROR(VLOOKUP(P10,tblSchulferien[],1,FALSE)),"0","1")+IF(Q10="So",10,0)++IF(Q10="Sa",5,0)+IF(ISERROR(VLOOKUP(P10,tblFeiertage[],2,FALSE)),"0","20")</f>
        <v>10</v>
      </c>
      <c r="Y10">
        <f>IF(ISERROR(VLOOKUP(P10,tbl_UrlaubMA1[],1,FALSE)),0,"100")</f>
        <v>0</v>
      </c>
      <c r="Z10">
        <f>IF(ISERROR(VLOOKUP(P10,tbl_UrlaubMA2[],1,FALSE)),0,"100")</f>
        <v>0</v>
      </c>
      <c r="AA10">
        <f>IF(ISERROR(VLOOKUP(P10,tbl_UrlaubMA3[],1,FALSE)),0,"100")</f>
        <v>0</v>
      </c>
      <c r="AB10">
        <f>IF(ISERROR(VLOOKUP(P10,tbl_UrlaubMA4[],1,FALSE)),0,"100")</f>
        <v>0</v>
      </c>
      <c r="AC10" s="13"/>
      <c r="AD10" s="8">
        <f t="shared" si="8"/>
        <v>44262</v>
      </c>
      <c r="AE10" s="4" t="str">
        <f t="shared" si="3"/>
        <v>So</v>
      </c>
      <c r="AF10" s="4" t="str">
        <f>IF(WEEKDAY(AD10)=2,"KW "&amp;WEEKNUM(AD10)&amp;" ","")&amp;IF(ISERROR(VLOOKUP(AD10,tblTermine[],2,FALSE)),"",VLOOKUP(AD10,tblTermine[],2,FALSE)&amp;" ")&amp;IF(ISERROR(VLOOKUP(AD10,tblFeiertage[],2,FALSE)),"",VLOOKUP(AD10,tblFeiertage[],2,FALSE)&amp;" ")&amp;IF(ISERROR(VLOOKUP(AD10,tblBesondereTage[],2,FALSE)),"",VLOOKUP(AD10,tblBesondereTage[],2,FALSE)&amp;" ")</f>
        <v/>
      </c>
      <c r="AG10" s="5"/>
      <c r="AH10" s="5"/>
      <c r="AI10" s="5"/>
      <c r="AJ10" s="9"/>
      <c r="AK10" t="str">
        <f>IF(ISERROR(VLOOKUP(AD10,tblTermine[],2,FALSE)),"",VLOOKUP(AD10,tblTermine[],2,FALSE))</f>
        <v/>
      </c>
      <c r="AL10" s="26">
        <f>IF(ISERROR(VLOOKUP(AD10,tblSchulferien[],1,FALSE)),"0","1")+IF(AE10="So",10,0)++IF(AE10="Sa",5,0)+IF(ISERROR(VLOOKUP(AD10,tblFeiertage[],2,FALSE)),"0","20")</f>
        <v>10</v>
      </c>
      <c r="AM10">
        <f>IF(ISERROR(VLOOKUP(AD10,tbl_UrlaubMA1[],1,FALSE)),0,"100")</f>
        <v>0</v>
      </c>
      <c r="AN10">
        <f>IF(ISERROR(VLOOKUP(AD10,tbl_UrlaubMA2[],1,FALSE)),0,"100")</f>
        <v>0</v>
      </c>
      <c r="AO10">
        <f>IF(ISERROR(VLOOKUP(AD10,tbl_UrlaubMA3[],1,FALSE)),0,"100")</f>
        <v>0</v>
      </c>
      <c r="AP10">
        <f>IF(ISERROR(VLOOKUP(AD10,tbl_UrlaubMA4[],1,FALSE)),0,"100")</f>
        <v>0</v>
      </c>
      <c r="AQ10" s="13"/>
      <c r="AR10" s="8">
        <f t="shared" si="9"/>
        <v>44293</v>
      </c>
      <c r="AS10" s="4" t="str">
        <f t="shared" si="4"/>
        <v>Mi</v>
      </c>
      <c r="AT10" s="4" t="str">
        <f>IF(WEEKDAY(AR10)=2,"KW "&amp;WEEKNUM(AR10)&amp;" ","")&amp;IF(ISERROR(VLOOKUP(AR10,tblTermine[],2,FALSE)),"",VLOOKUP(AR10,tblTermine[],2,FALSE)&amp;" ")&amp;IF(ISERROR(VLOOKUP(AR10,tblFeiertage[],2,FALSE)),"",VLOOKUP(AR10,tblFeiertage[],2,FALSE)&amp;" ")&amp;IF(ISERROR(VLOOKUP(AR10,tblBesondereTage[],2,FALSE)),"",VLOOKUP(AR10,tblBesondereTage[],2,FALSE)&amp;" ")</f>
        <v/>
      </c>
      <c r="AU10" s="5"/>
      <c r="AV10" s="5"/>
      <c r="AW10" s="5"/>
      <c r="AX10" s="9"/>
      <c r="AY10" t="str">
        <f>IF(ISERROR(VLOOKUP(AR10,tblTermine[],2,FALSE)),"",VLOOKUP(AR10,tblTermine[],2,FALSE))</f>
        <v/>
      </c>
      <c r="AZ10" s="26">
        <f>IF(ISERROR(VLOOKUP(AR10,tblSchulferien[],1,FALSE)),"0","1")+IF(AS10="So",10,0)++IF(AS10="Sa",5,0)+IF(ISERROR(VLOOKUP(AR10,tblFeiertage[],2,FALSE)),"0","20")</f>
        <v>1</v>
      </c>
      <c r="BA10">
        <f>IF(ISERROR(VLOOKUP(AR10,tbl_UrlaubMA1[],1,FALSE)),0,"100")</f>
        <v>0</v>
      </c>
      <c r="BB10">
        <f>IF(ISERROR(VLOOKUP(AR10,tbl_UrlaubMA2[],1,FALSE)),0,"100")</f>
        <v>0</v>
      </c>
      <c r="BC10">
        <f>IF(ISERROR(VLOOKUP(AR10,tbl_UrlaubMA3[],1,FALSE)),0,"100")</f>
        <v>0</v>
      </c>
      <c r="BD10">
        <f>IF(ISERROR(VLOOKUP(AR10,tbl_UrlaubMA4[],1,FALSE)),0,"100")</f>
        <v>0</v>
      </c>
      <c r="BE10" s="13"/>
      <c r="BF10" s="8">
        <f t="shared" si="10"/>
        <v>44323</v>
      </c>
      <c r="BG10" s="4" t="str">
        <f t="shared" si="5"/>
        <v>Fr</v>
      </c>
      <c r="BH10" s="4" t="str">
        <f>IF(WEEKDAY(BF10)=2,"KW "&amp;WEEKNUM(BF10)&amp;" ","")&amp;IF(ISERROR(VLOOKUP(BF10,tblTermine[],2,FALSE)),"",VLOOKUP(BF10,tblTermine[],2,FALSE)&amp;" ")&amp;IF(ISERROR(VLOOKUP(BF10,tblFeiertage[],2,FALSE)),"",VLOOKUP(BF10,tblFeiertage[],2,FALSE)&amp;" ")&amp;IF(ISERROR(VLOOKUP(BF10,tblBesondereTage[],2,FALSE)),"",VLOOKUP(BF10,tblBesondereTage[],2,FALSE)&amp;" ")</f>
        <v/>
      </c>
      <c r="BI10" s="5"/>
      <c r="BJ10" s="5"/>
      <c r="BK10" s="5"/>
      <c r="BL10" s="9"/>
      <c r="BM10" t="str">
        <f>IF(ISERROR(VLOOKUP(BF10,tblTermine[],2,FALSE)),"",VLOOKUP(BF10,tblTermine[],2,FALSE))</f>
        <v/>
      </c>
      <c r="BN10" s="26">
        <f>IF(ISERROR(VLOOKUP(BF10,tblSchulferien[],1,FALSE)),"0","1")+IF(BG10="So",10,0)++IF(BG10="Sa",5,0)+IF(ISERROR(VLOOKUP(BF10,tblFeiertage[],2,FALSE)),"0","20")</f>
        <v>0</v>
      </c>
      <c r="BO10">
        <f>IF(ISERROR(VLOOKUP(BF10,tbl_UrlaubMA1[],1,FALSE)),0,"100")</f>
        <v>0</v>
      </c>
      <c r="BP10">
        <f>IF(ISERROR(VLOOKUP(BF10,tbl_UrlaubMA2[],1,FALSE)),0,"100")</f>
        <v>0</v>
      </c>
      <c r="BQ10">
        <f>IF(ISERROR(VLOOKUP(BF10,tbl_UrlaubMA3[],1,FALSE)),0,"100")</f>
        <v>0</v>
      </c>
      <c r="BR10">
        <f>IF(ISERROR(VLOOKUP(BF10,tbl_UrlaubMA4[],1,FALSE)),0,"100")</f>
        <v>0</v>
      </c>
      <c r="BS10" s="13"/>
      <c r="BT10" s="8">
        <f t="shared" si="11"/>
        <v>44354</v>
      </c>
      <c r="BU10" s="4" t="str">
        <f t="shared" si="6"/>
        <v>Mo</v>
      </c>
      <c r="BV10" s="4" t="str">
        <f>IF(WEEKDAY(BT10)=2,"KW "&amp;WEEKNUM(BT10)&amp;" ","")&amp;IF(ISERROR(VLOOKUP(BT10,tblTermine[],2,FALSE)),"",VLOOKUP(BT10,tblTermine[],2,FALSE)&amp;" ")&amp;IF(ISERROR(VLOOKUP(BT10,tblFeiertage[],2,FALSE)),"",VLOOKUP(BT10,tblFeiertage[],2,FALSE)&amp;" ")&amp;IF(ISERROR(VLOOKUP(BT10,tblBesondereTage[],2,FALSE)),"",VLOOKUP(BT10,tblBesondereTage[],2,FALSE)&amp;" ")</f>
        <v xml:space="preserve">KW 24 </v>
      </c>
      <c r="BW10" s="5"/>
      <c r="BX10" s="5"/>
      <c r="BY10" s="5"/>
      <c r="BZ10" s="9"/>
      <c r="CA10" t="str">
        <f>IF(ISERROR(VLOOKUP(BT10,tblTermine[],2,FALSE)),"",VLOOKUP(BT10,tblTermine[],2,FALSE))</f>
        <v/>
      </c>
      <c r="CB10" s="26">
        <f>IF(ISERROR(VLOOKUP(BT10,tblSchulferien[],1,FALSE)),"0","1")+IF(BU10="So",10,0)++IF(BU10="Sa",5,0)+IF(ISERROR(VLOOKUP(BT10,tblFeiertage[],2,FALSE)),"0","20")</f>
        <v>0</v>
      </c>
      <c r="CC10">
        <f>IF(ISERROR(VLOOKUP(BT10,tbl_UrlaubMA1[],1,FALSE)),0,"100")</f>
        <v>0</v>
      </c>
      <c r="CD10">
        <f>IF(ISERROR(VLOOKUP(BT10,tbl_UrlaubMA2[],1,FALSE)),0,"100")</f>
        <v>0</v>
      </c>
      <c r="CE10">
        <f>IF(ISERROR(VLOOKUP(BT10,tbl_UrlaubMA3[],1,FALSE)),0,"100")</f>
        <v>0</v>
      </c>
      <c r="CF10">
        <f>IF(ISERROR(VLOOKUP(BT10,tbl_UrlaubMA4[],1,FALSE)),0,"100")</f>
        <v>0</v>
      </c>
      <c r="CG10" s="13"/>
    </row>
    <row r="11" spans="1:85" x14ac:dyDescent="0.3">
      <c r="A11" s="13"/>
      <c r="B11" s="8">
        <f t="shared" si="12"/>
        <v>44204</v>
      </c>
      <c r="C11" s="4" t="str">
        <f t="shared" si="1"/>
        <v>Fr</v>
      </c>
      <c r="D11" s="4" t="str">
        <f>IF(WEEKDAY(B11)=2,"KW "&amp;WEEKNUM(B11)&amp;" ","")&amp;IF(ISERROR(VLOOKUP(B11,tblTermine[],2,FALSE)),"",VLOOKUP(B11,tblTermine[],2,FALSE)&amp;" ")&amp;IF(ISERROR(VLOOKUP(B11,tblFeiertage[],2,FALSE)),"",VLOOKUP(B11,tblFeiertage[],2,FALSE)&amp;" ")&amp;IF(ISERROR(VLOOKUP(B11,tblBesondereTage[],2,FALSE)),"",VLOOKUP(B11,tblBesondereTage[],2,FALSE)&amp;" ")</f>
        <v/>
      </c>
      <c r="E11" s="5"/>
      <c r="F11" s="5"/>
      <c r="G11" s="5"/>
      <c r="H11" s="9"/>
      <c r="I11" t="str">
        <f>IF(ISERROR(VLOOKUP(B11,tblTermine[],2,FALSE)),"",VLOOKUP(B11,tblTermine[],2,FALSE))</f>
        <v/>
      </c>
      <c r="J11" s="26">
        <f>IF(ISERROR(VLOOKUP(B11,tblSchulferien[],1,FALSE)),"0","1")+IF(C11="So",10,0)++IF(C11="Sa",5,0)+IF(ISERROR(VLOOKUP(B11,tblFeiertage[],2,FALSE)),"0","20")</f>
        <v>1</v>
      </c>
      <c r="K11">
        <f>IF(ISERROR(VLOOKUP(B11,tbl_UrlaubMA1[],1,FALSE)),0,"100")</f>
        <v>0</v>
      </c>
      <c r="L11" t="str">
        <f>IF(ISERROR(VLOOKUP(B11,tbl_UrlaubMA2[],1,FALSE)),0,"100")</f>
        <v>100</v>
      </c>
      <c r="M11">
        <f>IF(ISERROR(VLOOKUP(B11,tbl_UrlaubMA3[],1,FALSE)),0,"100")</f>
        <v>0</v>
      </c>
      <c r="N11">
        <f>IF(ISERROR(VLOOKUP(B11,tbl_UrlaubMA4[],1,FALSE)),0,"100")</f>
        <v>0</v>
      </c>
      <c r="O11" s="13">
        <f t="shared" si="0"/>
        <v>2</v>
      </c>
      <c r="P11" s="8">
        <f t="shared" si="7"/>
        <v>44235</v>
      </c>
      <c r="Q11" s="4" t="str">
        <f t="shared" si="2"/>
        <v>Mo</v>
      </c>
      <c r="R11" s="4" t="str">
        <f>IF(WEEKDAY(P11)=2,"KW "&amp;WEEKNUM(P11)&amp;" ","")&amp;IF(ISERROR(VLOOKUP(P11,tblTermine[],2,FALSE)),"",VLOOKUP(P11,tblTermine[],2,FALSE)&amp;" ")&amp;IF(ISERROR(VLOOKUP(P11,tblFeiertage[],2,FALSE)),"",VLOOKUP(P11,tblFeiertage[],2,FALSE)&amp;" ")&amp;IF(ISERROR(VLOOKUP(P11,tblBesondereTage[],2,FALSE)),"",VLOOKUP(P11,tblBesondereTage[],2,FALSE)&amp;" ")</f>
        <v xml:space="preserve">KW 7 </v>
      </c>
      <c r="S11" s="5"/>
      <c r="T11" s="5"/>
      <c r="U11" s="5"/>
      <c r="V11" s="9"/>
      <c r="W11" t="str">
        <f>IF(ISERROR(VLOOKUP(P11,tblTermine[],2,FALSE)),"",VLOOKUP(P11,tblTermine[],2,FALSE))</f>
        <v/>
      </c>
      <c r="X11" s="26">
        <f>IF(ISERROR(VLOOKUP(P11,tblSchulferien[],1,FALSE)),"0","1")+IF(Q11="So",10,0)++IF(Q11="Sa",5,0)+IF(ISERROR(VLOOKUP(P11,tblFeiertage[],2,FALSE)),"0","20")</f>
        <v>0</v>
      </c>
      <c r="Y11">
        <f>IF(ISERROR(VLOOKUP(P11,tbl_UrlaubMA1[],1,FALSE)),0,"100")</f>
        <v>0</v>
      </c>
      <c r="Z11">
        <f>IF(ISERROR(VLOOKUP(P11,tbl_UrlaubMA2[],1,FALSE)),0,"100")</f>
        <v>0</v>
      </c>
      <c r="AA11">
        <f>IF(ISERROR(VLOOKUP(P11,tbl_UrlaubMA3[],1,FALSE)),0,"100")</f>
        <v>0</v>
      </c>
      <c r="AB11">
        <f>IF(ISERROR(VLOOKUP(P11,tbl_UrlaubMA4[],1,FALSE)),0,"100")</f>
        <v>0</v>
      </c>
      <c r="AC11" s="13"/>
      <c r="AD11" s="8">
        <f t="shared" si="8"/>
        <v>44263</v>
      </c>
      <c r="AE11" s="4" t="str">
        <f t="shared" si="3"/>
        <v>Mo</v>
      </c>
      <c r="AF11" s="4" t="str">
        <f>IF(WEEKDAY(AD11)=2,"KW "&amp;WEEKNUM(AD11)&amp;" ","")&amp;IF(ISERROR(VLOOKUP(AD11,tblTermine[],2,FALSE)),"",VLOOKUP(AD11,tblTermine[],2,FALSE)&amp;" ")&amp;IF(ISERROR(VLOOKUP(AD11,tblFeiertage[],2,FALSE)),"",VLOOKUP(AD11,tblFeiertage[],2,FALSE)&amp;" ")&amp;IF(ISERROR(VLOOKUP(AD11,tblBesondereTage[],2,FALSE)),"",VLOOKUP(AD11,tblBesondereTage[],2,FALSE)&amp;" ")</f>
        <v xml:space="preserve">KW 11 </v>
      </c>
      <c r="AG11" s="5"/>
      <c r="AH11" s="5"/>
      <c r="AI11" s="5"/>
      <c r="AJ11" s="9"/>
      <c r="AK11" t="str">
        <f>IF(ISERROR(VLOOKUP(AD11,tblTermine[],2,FALSE)),"",VLOOKUP(AD11,tblTermine[],2,FALSE))</f>
        <v/>
      </c>
      <c r="AL11" s="26">
        <f>IF(ISERROR(VLOOKUP(AD11,tblSchulferien[],1,FALSE)),"0","1")+IF(AE11="So",10,0)++IF(AE11="Sa",5,0)+IF(ISERROR(VLOOKUP(AD11,tblFeiertage[],2,FALSE)),"0","20")</f>
        <v>0</v>
      </c>
      <c r="AM11">
        <f>IF(ISERROR(VLOOKUP(AD11,tbl_UrlaubMA1[],1,FALSE)),0,"100")</f>
        <v>0</v>
      </c>
      <c r="AN11">
        <f>IF(ISERROR(VLOOKUP(AD11,tbl_UrlaubMA2[],1,FALSE)),0,"100")</f>
        <v>0</v>
      </c>
      <c r="AO11">
        <f>IF(ISERROR(VLOOKUP(AD11,tbl_UrlaubMA3[],1,FALSE)),0,"100")</f>
        <v>0</v>
      </c>
      <c r="AP11">
        <f>IF(ISERROR(VLOOKUP(AD11,tbl_UrlaubMA4[],1,FALSE)),0,"100")</f>
        <v>0</v>
      </c>
      <c r="AQ11" s="13"/>
      <c r="AR11" s="8">
        <f t="shared" si="9"/>
        <v>44294</v>
      </c>
      <c r="AS11" s="4" t="str">
        <f t="shared" si="4"/>
        <v>Do</v>
      </c>
      <c r="AT11" s="4" t="str">
        <f>IF(WEEKDAY(AR11)=2,"KW "&amp;WEEKNUM(AR11)&amp;" ","")&amp;IF(ISERROR(VLOOKUP(AR11,tblTermine[],2,FALSE)),"",VLOOKUP(AR11,tblTermine[],2,FALSE)&amp;" ")&amp;IF(ISERROR(VLOOKUP(AR11,tblFeiertage[],2,FALSE)),"",VLOOKUP(AR11,tblFeiertage[],2,FALSE)&amp;" ")&amp;IF(ISERROR(VLOOKUP(AR11,tblBesondereTage[],2,FALSE)),"",VLOOKUP(AR11,tblBesondereTage[],2,FALSE)&amp;" ")</f>
        <v/>
      </c>
      <c r="AU11" s="5"/>
      <c r="AV11" s="5"/>
      <c r="AW11" s="5"/>
      <c r="AX11" s="9"/>
      <c r="AY11" t="str">
        <f>IF(ISERROR(VLOOKUP(AR11,tblTermine[],2,FALSE)),"",VLOOKUP(AR11,tblTermine[],2,FALSE))</f>
        <v/>
      </c>
      <c r="AZ11" s="26">
        <f>IF(ISERROR(VLOOKUP(AR11,tblSchulferien[],1,FALSE)),"0","1")+IF(AS11="So",10,0)++IF(AS11="Sa",5,0)+IF(ISERROR(VLOOKUP(AR11,tblFeiertage[],2,FALSE)),"0","20")</f>
        <v>1</v>
      </c>
      <c r="BA11">
        <f>IF(ISERROR(VLOOKUP(AR11,tbl_UrlaubMA1[],1,FALSE)),0,"100")</f>
        <v>0</v>
      </c>
      <c r="BB11">
        <f>IF(ISERROR(VLOOKUP(AR11,tbl_UrlaubMA2[],1,FALSE)),0,"100")</f>
        <v>0</v>
      </c>
      <c r="BC11">
        <f>IF(ISERROR(VLOOKUP(AR11,tbl_UrlaubMA3[],1,FALSE)),0,"100")</f>
        <v>0</v>
      </c>
      <c r="BD11">
        <f>IF(ISERROR(VLOOKUP(AR11,tbl_UrlaubMA4[],1,FALSE)),0,"100")</f>
        <v>0</v>
      </c>
      <c r="BE11" s="13"/>
      <c r="BF11" s="8">
        <f t="shared" si="10"/>
        <v>44324</v>
      </c>
      <c r="BG11" s="4" t="str">
        <f t="shared" si="5"/>
        <v>Sa</v>
      </c>
      <c r="BH11" s="4" t="str">
        <f>IF(WEEKDAY(BF11)=2,"KW "&amp;WEEKNUM(BF11)&amp;" ","")&amp;IF(ISERROR(VLOOKUP(BF11,tblTermine[],2,FALSE)),"",VLOOKUP(BF11,tblTermine[],2,FALSE)&amp;" ")&amp;IF(ISERROR(VLOOKUP(BF11,tblFeiertage[],2,FALSE)),"",VLOOKUP(BF11,tblFeiertage[],2,FALSE)&amp;" ")&amp;IF(ISERROR(VLOOKUP(BF11,tblBesondereTage[],2,FALSE)),"",VLOOKUP(BF11,tblBesondereTage[],2,FALSE)&amp;" ")</f>
        <v/>
      </c>
      <c r="BI11" s="5"/>
      <c r="BJ11" s="5"/>
      <c r="BK11" s="5"/>
      <c r="BL11" s="9"/>
      <c r="BM11" t="str">
        <f>IF(ISERROR(VLOOKUP(BF11,tblTermine[],2,FALSE)),"",VLOOKUP(BF11,tblTermine[],2,FALSE))</f>
        <v/>
      </c>
      <c r="BN11" s="26">
        <f>IF(ISERROR(VLOOKUP(BF11,tblSchulferien[],1,FALSE)),"0","1")+IF(BG11="So",10,0)++IF(BG11="Sa",5,0)+IF(ISERROR(VLOOKUP(BF11,tblFeiertage[],2,FALSE)),"0","20")</f>
        <v>5</v>
      </c>
      <c r="BO11">
        <f>IF(ISERROR(VLOOKUP(BF11,tbl_UrlaubMA1[],1,FALSE)),0,"100")</f>
        <v>0</v>
      </c>
      <c r="BP11">
        <f>IF(ISERROR(VLOOKUP(BF11,tbl_UrlaubMA2[],1,FALSE)),0,"100")</f>
        <v>0</v>
      </c>
      <c r="BQ11">
        <f>IF(ISERROR(VLOOKUP(BF11,tbl_UrlaubMA3[],1,FALSE)),0,"100")</f>
        <v>0</v>
      </c>
      <c r="BR11">
        <f>IF(ISERROR(VLOOKUP(BF11,tbl_UrlaubMA4[],1,FALSE)),0,"100")</f>
        <v>0</v>
      </c>
      <c r="BS11" s="13"/>
      <c r="BT11" s="8">
        <f t="shared" si="11"/>
        <v>44355</v>
      </c>
      <c r="BU11" s="4" t="str">
        <f t="shared" si="6"/>
        <v>Di</v>
      </c>
      <c r="BV11" s="4" t="str">
        <f>IF(WEEKDAY(BT11)=2,"KW "&amp;WEEKNUM(BT11)&amp;" ","")&amp;IF(ISERROR(VLOOKUP(BT11,tblTermine[],2,FALSE)),"",VLOOKUP(BT11,tblTermine[],2,FALSE)&amp;" ")&amp;IF(ISERROR(VLOOKUP(BT11,tblFeiertage[],2,FALSE)),"",VLOOKUP(BT11,tblFeiertage[],2,FALSE)&amp;" ")&amp;IF(ISERROR(VLOOKUP(BT11,tblBesondereTage[],2,FALSE)),"",VLOOKUP(BT11,tblBesondereTage[],2,FALSE)&amp;" ")</f>
        <v/>
      </c>
      <c r="BW11" s="5"/>
      <c r="BX11" s="5"/>
      <c r="BY11" s="5"/>
      <c r="BZ11" s="9"/>
      <c r="CA11" t="str">
        <f>IF(ISERROR(VLOOKUP(BT11,tblTermine[],2,FALSE)),"",VLOOKUP(BT11,tblTermine[],2,FALSE))</f>
        <v/>
      </c>
      <c r="CB11" s="26">
        <f>IF(ISERROR(VLOOKUP(BT11,tblSchulferien[],1,FALSE)),"0","1")+IF(BU11="So",10,0)++IF(BU11="Sa",5,0)+IF(ISERROR(VLOOKUP(BT11,tblFeiertage[],2,FALSE)),"0","20")</f>
        <v>0</v>
      </c>
      <c r="CC11">
        <f>IF(ISERROR(VLOOKUP(BT11,tbl_UrlaubMA1[],1,FALSE)),0,"100")</f>
        <v>0</v>
      </c>
      <c r="CD11">
        <f>IF(ISERROR(VLOOKUP(BT11,tbl_UrlaubMA2[],1,FALSE)),0,"100")</f>
        <v>0</v>
      </c>
      <c r="CE11">
        <f>IF(ISERROR(VLOOKUP(BT11,tbl_UrlaubMA3[],1,FALSE)),0,"100")</f>
        <v>0</v>
      </c>
      <c r="CF11">
        <f>IF(ISERROR(VLOOKUP(BT11,tbl_UrlaubMA4[],1,FALSE)),0,"100")</f>
        <v>0</v>
      </c>
      <c r="CG11" s="13"/>
    </row>
    <row r="12" spans="1:85" x14ac:dyDescent="0.3">
      <c r="A12" s="13"/>
      <c r="B12" s="8">
        <f t="shared" si="12"/>
        <v>44205</v>
      </c>
      <c r="C12" s="4" t="str">
        <f t="shared" si="1"/>
        <v>Sa</v>
      </c>
      <c r="D12" s="4" t="str">
        <f>IF(WEEKDAY(B12)=2,"KW "&amp;WEEKNUM(B12)&amp;" ","")&amp;IF(ISERROR(VLOOKUP(B12,tblTermine[],2,FALSE)),"",VLOOKUP(B12,tblTermine[],2,FALSE)&amp;" ")&amp;IF(ISERROR(VLOOKUP(B12,tblFeiertage[],2,FALSE)),"",VLOOKUP(B12,tblFeiertage[],2,FALSE)&amp;" ")&amp;IF(ISERROR(VLOOKUP(B12,tblBesondereTage[],2,FALSE)),"",VLOOKUP(B12,tblBesondereTage[],2,FALSE)&amp;" ")</f>
        <v/>
      </c>
      <c r="E12" s="5"/>
      <c r="F12" s="5"/>
      <c r="G12" s="5"/>
      <c r="H12" s="9"/>
      <c r="I12" t="str">
        <f>IF(ISERROR(VLOOKUP(B12,tblTermine[],2,FALSE)),"",VLOOKUP(B12,tblTermine[],2,FALSE))</f>
        <v/>
      </c>
      <c r="J12" s="26">
        <f>IF(ISERROR(VLOOKUP(B12,tblSchulferien[],1,FALSE)),"0","1")+IF(C12="So",10,0)++IF(C12="Sa",5,0)+IF(ISERROR(VLOOKUP(B12,tblFeiertage[],2,FALSE)),"0","20")</f>
        <v>5</v>
      </c>
      <c r="K12">
        <f>IF(ISERROR(VLOOKUP(B12,tbl_UrlaubMA1[],1,FALSE)),0,"100")</f>
        <v>0</v>
      </c>
      <c r="L12">
        <f>IF(ISERROR(VLOOKUP(B12,tbl_UrlaubMA2[],1,FALSE)),0,"100")</f>
        <v>0</v>
      </c>
      <c r="M12">
        <f>IF(ISERROR(VLOOKUP(B12,tbl_UrlaubMA3[],1,FALSE)),0,"100")</f>
        <v>0</v>
      </c>
      <c r="N12">
        <f>IF(ISERROR(VLOOKUP(B12,tbl_UrlaubMA4[],1,FALSE)),0,"100")</f>
        <v>0</v>
      </c>
      <c r="O12" s="13">
        <f t="shared" si="0"/>
        <v>2</v>
      </c>
      <c r="P12" s="8">
        <f t="shared" si="7"/>
        <v>44236</v>
      </c>
      <c r="Q12" s="4" t="str">
        <f t="shared" si="2"/>
        <v>Di</v>
      </c>
      <c r="R12" s="4" t="str">
        <f>IF(WEEKDAY(P12)=2,"KW "&amp;WEEKNUM(P12)&amp;" ","")&amp;IF(ISERROR(VLOOKUP(P12,tblTermine[],2,FALSE)),"",VLOOKUP(P12,tblTermine[],2,FALSE)&amp;" ")&amp;IF(ISERROR(VLOOKUP(P12,tblFeiertage[],2,FALSE)),"",VLOOKUP(P12,tblFeiertage[],2,FALSE)&amp;" ")&amp;IF(ISERROR(VLOOKUP(P12,tblBesondereTage[],2,FALSE)),"",VLOOKUP(P12,tblBesondereTage[],2,FALSE)&amp;" ")</f>
        <v/>
      </c>
      <c r="S12" s="5"/>
      <c r="T12" s="5"/>
      <c r="U12" s="5"/>
      <c r="V12" s="9"/>
      <c r="W12" t="str">
        <f>IF(ISERROR(VLOOKUP(P12,tblTermine[],2,FALSE)),"",VLOOKUP(P12,tblTermine[],2,FALSE))</f>
        <v/>
      </c>
      <c r="X12" s="26">
        <f>IF(ISERROR(VLOOKUP(P12,tblSchulferien[],1,FALSE)),"0","1")+IF(Q12="So",10,0)++IF(Q12="Sa",5,0)+IF(ISERROR(VLOOKUP(P12,tblFeiertage[],2,FALSE)),"0","20")</f>
        <v>0</v>
      </c>
      <c r="Y12">
        <f>IF(ISERROR(VLOOKUP(P12,tbl_UrlaubMA1[],1,FALSE)),0,"100")</f>
        <v>0</v>
      </c>
      <c r="Z12">
        <f>IF(ISERROR(VLOOKUP(P12,tbl_UrlaubMA2[],1,FALSE)),0,"100")</f>
        <v>0</v>
      </c>
      <c r="AA12">
        <f>IF(ISERROR(VLOOKUP(P12,tbl_UrlaubMA3[],1,FALSE)),0,"100")</f>
        <v>0</v>
      </c>
      <c r="AB12">
        <f>IF(ISERROR(VLOOKUP(P12,tbl_UrlaubMA4[],1,FALSE)),0,"100")</f>
        <v>0</v>
      </c>
      <c r="AC12" s="13"/>
      <c r="AD12" s="8">
        <f t="shared" si="8"/>
        <v>44264</v>
      </c>
      <c r="AE12" s="4" t="str">
        <f t="shared" si="3"/>
        <v>Di</v>
      </c>
      <c r="AF12" s="4" t="str">
        <f>IF(WEEKDAY(AD12)=2,"KW "&amp;WEEKNUM(AD12)&amp;" ","")&amp;IF(ISERROR(VLOOKUP(AD12,tblTermine[],2,FALSE)),"",VLOOKUP(AD12,tblTermine[],2,FALSE)&amp;" ")&amp;IF(ISERROR(VLOOKUP(AD12,tblFeiertage[],2,FALSE)),"",VLOOKUP(AD12,tblFeiertage[],2,FALSE)&amp;" ")&amp;IF(ISERROR(VLOOKUP(AD12,tblBesondereTage[],2,FALSE)),"",VLOOKUP(AD12,tblBesondereTage[],2,FALSE)&amp;" ")</f>
        <v/>
      </c>
      <c r="AG12" s="5"/>
      <c r="AH12" s="5"/>
      <c r="AI12" s="5"/>
      <c r="AJ12" s="9"/>
      <c r="AK12" t="str">
        <f>IF(ISERROR(VLOOKUP(AD12,tblTermine[],2,FALSE)),"",VLOOKUP(AD12,tblTermine[],2,FALSE))</f>
        <v/>
      </c>
      <c r="AL12" s="26">
        <f>IF(ISERROR(VLOOKUP(AD12,tblSchulferien[],1,FALSE)),"0","1")+IF(AE12="So",10,0)++IF(AE12="Sa",5,0)+IF(ISERROR(VLOOKUP(AD12,tblFeiertage[],2,FALSE)),"0","20")</f>
        <v>0</v>
      </c>
      <c r="AM12">
        <f>IF(ISERROR(VLOOKUP(AD12,tbl_UrlaubMA1[],1,FALSE)),0,"100")</f>
        <v>0</v>
      </c>
      <c r="AN12">
        <f>IF(ISERROR(VLOOKUP(AD12,tbl_UrlaubMA2[],1,FALSE)),0,"100")</f>
        <v>0</v>
      </c>
      <c r="AO12">
        <f>IF(ISERROR(VLOOKUP(AD12,tbl_UrlaubMA3[],1,FALSE)),0,"100")</f>
        <v>0</v>
      </c>
      <c r="AP12">
        <f>IF(ISERROR(VLOOKUP(AD12,tbl_UrlaubMA4[],1,FALSE)),0,"100")</f>
        <v>0</v>
      </c>
      <c r="AQ12" s="13"/>
      <c r="AR12" s="8">
        <f t="shared" si="9"/>
        <v>44295</v>
      </c>
      <c r="AS12" s="4" t="str">
        <f t="shared" si="4"/>
        <v>Fr</v>
      </c>
      <c r="AT12" s="4" t="str">
        <f>IF(WEEKDAY(AR12)=2,"KW "&amp;WEEKNUM(AR12)&amp;" ","")&amp;IF(ISERROR(VLOOKUP(AR12,tblTermine[],2,FALSE)),"",VLOOKUP(AR12,tblTermine[],2,FALSE)&amp;" ")&amp;IF(ISERROR(VLOOKUP(AR12,tblFeiertage[],2,FALSE)),"",VLOOKUP(AR12,tblFeiertage[],2,FALSE)&amp;" ")&amp;IF(ISERROR(VLOOKUP(AR12,tblBesondereTage[],2,FALSE)),"",VLOOKUP(AR12,tblBesondereTage[],2,FALSE)&amp;" ")</f>
        <v/>
      </c>
      <c r="AU12" s="5"/>
      <c r="AV12" s="5"/>
      <c r="AW12" s="5"/>
      <c r="AX12" s="9"/>
      <c r="AY12" t="str">
        <f>IF(ISERROR(VLOOKUP(AR12,tblTermine[],2,FALSE)),"",VLOOKUP(AR12,tblTermine[],2,FALSE))</f>
        <v/>
      </c>
      <c r="AZ12" s="26">
        <f>IF(ISERROR(VLOOKUP(AR12,tblSchulferien[],1,FALSE)),"0","1")+IF(AS12="So",10,0)++IF(AS12="Sa",5,0)+IF(ISERROR(VLOOKUP(AR12,tblFeiertage[],2,FALSE)),"0","20")</f>
        <v>1</v>
      </c>
      <c r="BA12">
        <f>IF(ISERROR(VLOOKUP(AR12,tbl_UrlaubMA1[],1,FALSE)),0,"100")</f>
        <v>0</v>
      </c>
      <c r="BB12">
        <f>IF(ISERROR(VLOOKUP(AR12,tbl_UrlaubMA2[],1,FALSE)),0,"100")</f>
        <v>0</v>
      </c>
      <c r="BC12">
        <f>IF(ISERROR(VLOOKUP(AR12,tbl_UrlaubMA3[],1,FALSE)),0,"100")</f>
        <v>0</v>
      </c>
      <c r="BD12">
        <f>IF(ISERROR(VLOOKUP(AR12,tbl_UrlaubMA4[],1,FALSE)),0,"100")</f>
        <v>0</v>
      </c>
      <c r="BE12" s="13"/>
      <c r="BF12" s="8">
        <f t="shared" si="10"/>
        <v>44325</v>
      </c>
      <c r="BG12" s="4" t="str">
        <f t="shared" si="5"/>
        <v>So</v>
      </c>
      <c r="BH12" s="4" t="str">
        <f>IF(WEEKDAY(BF12)=2,"KW "&amp;WEEKNUM(BF12)&amp;" ","")&amp;IF(ISERROR(VLOOKUP(BF12,tblTermine[],2,FALSE)),"",VLOOKUP(BF12,tblTermine[],2,FALSE)&amp;" ")&amp;IF(ISERROR(VLOOKUP(BF12,tblFeiertage[],2,FALSE)),"",VLOOKUP(BF12,tblFeiertage[],2,FALSE)&amp;" ")&amp;IF(ISERROR(VLOOKUP(BF12,tblBesondereTage[],2,FALSE)),"",VLOOKUP(BF12,tblBesondereTage[],2,FALSE)&amp;" ")</f>
        <v xml:space="preserve">Muttertag </v>
      </c>
      <c r="BI12" s="5"/>
      <c r="BJ12" s="5"/>
      <c r="BK12" s="5"/>
      <c r="BL12" s="9"/>
      <c r="BM12" t="str">
        <f>IF(ISERROR(VLOOKUP(BF12,tblTermine[],2,FALSE)),"",VLOOKUP(BF12,tblTermine[],2,FALSE))</f>
        <v/>
      </c>
      <c r="BN12" s="26">
        <f>IF(ISERROR(VLOOKUP(BF12,tblSchulferien[],1,FALSE)),"0","1")+IF(BG12="So",10,0)++IF(BG12="Sa",5,0)+IF(ISERROR(VLOOKUP(BF12,tblFeiertage[],2,FALSE)),"0","20")</f>
        <v>10</v>
      </c>
      <c r="BO12">
        <f>IF(ISERROR(VLOOKUP(BF12,tbl_UrlaubMA1[],1,FALSE)),0,"100")</f>
        <v>0</v>
      </c>
      <c r="BP12">
        <f>IF(ISERROR(VLOOKUP(BF12,tbl_UrlaubMA2[],1,FALSE)),0,"100")</f>
        <v>0</v>
      </c>
      <c r="BQ12">
        <f>IF(ISERROR(VLOOKUP(BF12,tbl_UrlaubMA3[],1,FALSE)),0,"100")</f>
        <v>0</v>
      </c>
      <c r="BR12">
        <f>IF(ISERROR(VLOOKUP(BF12,tbl_UrlaubMA4[],1,FALSE)),0,"100")</f>
        <v>0</v>
      </c>
      <c r="BS12" s="13"/>
      <c r="BT12" s="8">
        <f t="shared" si="11"/>
        <v>44356</v>
      </c>
      <c r="BU12" s="4" t="str">
        <f t="shared" si="6"/>
        <v>Mi</v>
      </c>
      <c r="BV12" s="4" t="str">
        <f>IF(WEEKDAY(BT12)=2,"KW "&amp;WEEKNUM(BT12)&amp;" ","")&amp;IF(ISERROR(VLOOKUP(BT12,tblTermine[],2,FALSE)),"",VLOOKUP(BT12,tblTermine[],2,FALSE)&amp;" ")&amp;IF(ISERROR(VLOOKUP(BT12,tblFeiertage[],2,FALSE)),"",VLOOKUP(BT12,tblFeiertage[],2,FALSE)&amp;" ")&amp;IF(ISERROR(VLOOKUP(BT12,tblBesondereTage[],2,FALSE)),"",VLOOKUP(BT12,tblBesondereTage[],2,FALSE)&amp;" ")</f>
        <v/>
      </c>
      <c r="BW12" s="5"/>
      <c r="BX12" s="5"/>
      <c r="BY12" s="5"/>
      <c r="BZ12" s="9"/>
      <c r="CA12" t="str">
        <f>IF(ISERROR(VLOOKUP(BT12,tblTermine[],2,FALSE)),"",VLOOKUP(BT12,tblTermine[],2,FALSE))</f>
        <v/>
      </c>
      <c r="CB12" s="26">
        <f>IF(ISERROR(VLOOKUP(BT12,tblSchulferien[],1,FALSE)),"0","1")+IF(BU12="So",10,0)++IF(BU12="Sa",5,0)+IF(ISERROR(VLOOKUP(BT12,tblFeiertage[],2,FALSE)),"0","20")</f>
        <v>0</v>
      </c>
      <c r="CC12">
        <f>IF(ISERROR(VLOOKUP(BT12,tbl_UrlaubMA1[],1,FALSE)),0,"100")</f>
        <v>0</v>
      </c>
      <c r="CD12">
        <f>IF(ISERROR(VLOOKUP(BT12,tbl_UrlaubMA2[],1,FALSE)),0,"100")</f>
        <v>0</v>
      </c>
      <c r="CE12">
        <f>IF(ISERROR(VLOOKUP(BT12,tbl_UrlaubMA3[],1,FALSE)),0,"100")</f>
        <v>0</v>
      </c>
      <c r="CF12">
        <f>IF(ISERROR(VLOOKUP(BT12,tbl_UrlaubMA4[],1,FALSE)),0,"100")</f>
        <v>0</v>
      </c>
      <c r="CG12" s="13"/>
    </row>
    <row r="13" spans="1:85" x14ac:dyDescent="0.3">
      <c r="A13" s="13"/>
      <c r="B13" s="8">
        <f t="shared" si="12"/>
        <v>44206</v>
      </c>
      <c r="C13" s="4" t="str">
        <f t="shared" si="1"/>
        <v>So</v>
      </c>
      <c r="D13" s="4" t="str">
        <f>IF(WEEKDAY(B13)=2,"KW "&amp;WEEKNUM(B13)&amp;" ","")&amp;IF(ISERROR(VLOOKUP(B13,tblTermine[],2,FALSE)),"",VLOOKUP(B13,tblTermine[],2,FALSE)&amp;" ")&amp;IF(ISERROR(VLOOKUP(B13,tblFeiertage[],2,FALSE)),"",VLOOKUP(B13,tblFeiertage[],2,FALSE)&amp;" ")&amp;IF(ISERROR(VLOOKUP(B13,tblBesondereTage[],2,FALSE)),"",VLOOKUP(B13,tblBesondereTage[],2,FALSE)&amp;" ")</f>
        <v/>
      </c>
      <c r="E13" s="5"/>
      <c r="F13" s="5"/>
      <c r="G13" s="5"/>
      <c r="H13" s="9"/>
      <c r="I13" t="str">
        <f>IF(ISERROR(VLOOKUP(B13,tblTermine[],2,FALSE)),"",VLOOKUP(B13,tblTermine[],2,FALSE))</f>
        <v/>
      </c>
      <c r="J13" s="26">
        <f>IF(ISERROR(VLOOKUP(B13,tblSchulferien[],1,FALSE)),"0","1")+IF(C13="So",10,0)++IF(C13="Sa",5,0)+IF(ISERROR(VLOOKUP(B13,tblFeiertage[],2,FALSE)),"0","20")</f>
        <v>10</v>
      </c>
      <c r="K13">
        <f>IF(ISERROR(VLOOKUP(B13,tbl_UrlaubMA1[],1,FALSE)),0,"100")</f>
        <v>0</v>
      </c>
      <c r="L13">
        <f>IF(ISERROR(VLOOKUP(B13,tbl_UrlaubMA2[],1,FALSE)),0,"100")</f>
        <v>0</v>
      </c>
      <c r="M13">
        <f>IF(ISERROR(VLOOKUP(B13,tbl_UrlaubMA3[],1,FALSE)),0,"100")</f>
        <v>0</v>
      </c>
      <c r="N13">
        <f>IF(ISERROR(VLOOKUP(B13,tbl_UrlaubMA4[],1,FALSE)),0,"100")</f>
        <v>0</v>
      </c>
      <c r="O13" s="13">
        <f t="shared" si="0"/>
        <v>2</v>
      </c>
      <c r="P13" s="8">
        <f t="shared" si="7"/>
        <v>44237</v>
      </c>
      <c r="Q13" s="4" t="str">
        <f t="shared" si="2"/>
        <v>Mi</v>
      </c>
      <c r="R13" s="4" t="str">
        <f>IF(WEEKDAY(P13)=2,"KW "&amp;WEEKNUM(P13)&amp;" ","")&amp;IF(ISERROR(VLOOKUP(P13,tblTermine[],2,FALSE)),"",VLOOKUP(P13,tblTermine[],2,FALSE)&amp;" ")&amp;IF(ISERROR(VLOOKUP(P13,tblFeiertage[],2,FALSE)),"",VLOOKUP(P13,tblFeiertage[],2,FALSE)&amp;" ")&amp;IF(ISERROR(VLOOKUP(P13,tblBesondereTage[],2,FALSE)),"",VLOOKUP(P13,tblBesondereTage[],2,FALSE)&amp;" ")</f>
        <v/>
      </c>
      <c r="S13" s="5"/>
      <c r="T13" s="5"/>
      <c r="U13" s="5"/>
      <c r="V13" s="9"/>
      <c r="W13" t="str">
        <f>IF(ISERROR(VLOOKUP(P13,tblTermine[],2,FALSE)),"",VLOOKUP(P13,tblTermine[],2,FALSE))</f>
        <v/>
      </c>
      <c r="X13" s="26">
        <f>IF(ISERROR(VLOOKUP(P13,tblSchulferien[],1,FALSE)),"0","1")+IF(Q13="So",10,0)++IF(Q13="Sa",5,0)+IF(ISERROR(VLOOKUP(P13,tblFeiertage[],2,FALSE)),"0","20")</f>
        <v>0</v>
      </c>
      <c r="Y13">
        <f>IF(ISERROR(VLOOKUP(P13,tbl_UrlaubMA1[],1,FALSE)),0,"100")</f>
        <v>0</v>
      </c>
      <c r="Z13">
        <f>IF(ISERROR(VLOOKUP(P13,tbl_UrlaubMA2[],1,FALSE)),0,"100")</f>
        <v>0</v>
      </c>
      <c r="AA13">
        <f>IF(ISERROR(VLOOKUP(P13,tbl_UrlaubMA3[],1,FALSE)),0,"100")</f>
        <v>0</v>
      </c>
      <c r="AB13">
        <f>IF(ISERROR(VLOOKUP(P13,tbl_UrlaubMA4[],1,FALSE)),0,"100")</f>
        <v>0</v>
      </c>
      <c r="AC13" s="13"/>
      <c r="AD13" s="8">
        <f t="shared" si="8"/>
        <v>44265</v>
      </c>
      <c r="AE13" s="4" t="str">
        <f t="shared" si="3"/>
        <v>Mi</v>
      </c>
      <c r="AF13" s="4" t="str">
        <f>IF(WEEKDAY(AD13)=2,"KW "&amp;WEEKNUM(AD13)&amp;" ","")&amp;IF(ISERROR(VLOOKUP(AD13,tblTermine[],2,FALSE)),"",VLOOKUP(AD13,tblTermine[],2,FALSE)&amp;" ")&amp;IF(ISERROR(VLOOKUP(AD13,tblFeiertage[],2,FALSE)),"",VLOOKUP(AD13,tblFeiertage[],2,FALSE)&amp;" ")&amp;IF(ISERROR(VLOOKUP(AD13,tblBesondereTage[],2,FALSE)),"",VLOOKUP(AD13,tblBesondereTage[],2,FALSE)&amp;" ")</f>
        <v/>
      </c>
      <c r="AG13" s="5"/>
      <c r="AH13" s="5"/>
      <c r="AI13" s="5"/>
      <c r="AJ13" s="9"/>
      <c r="AK13" t="str">
        <f>IF(ISERROR(VLOOKUP(AD13,tblTermine[],2,FALSE)),"",VLOOKUP(AD13,tblTermine[],2,FALSE))</f>
        <v/>
      </c>
      <c r="AL13" s="26">
        <f>IF(ISERROR(VLOOKUP(AD13,tblSchulferien[],1,FALSE)),"0","1")+IF(AE13="So",10,0)++IF(AE13="Sa",5,0)+IF(ISERROR(VLOOKUP(AD13,tblFeiertage[],2,FALSE)),"0","20")</f>
        <v>0</v>
      </c>
      <c r="AM13">
        <f>IF(ISERROR(VLOOKUP(AD13,tbl_UrlaubMA1[],1,FALSE)),0,"100")</f>
        <v>0</v>
      </c>
      <c r="AN13">
        <f>IF(ISERROR(VLOOKUP(AD13,tbl_UrlaubMA2[],1,FALSE)),0,"100")</f>
        <v>0</v>
      </c>
      <c r="AO13">
        <f>IF(ISERROR(VLOOKUP(AD13,tbl_UrlaubMA3[],1,FALSE)),0,"100")</f>
        <v>0</v>
      </c>
      <c r="AP13">
        <f>IF(ISERROR(VLOOKUP(AD13,tbl_UrlaubMA4[],1,FALSE)),0,"100")</f>
        <v>0</v>
      </c>
      <c r="AQ13" s="13"/>
      <c r="AR13" s="8">
        <f t="shared" si="9"/>
        <v>44296</v>
      </c>
      <c r="AS13" s="4" t="str">
        <f t="shared" si="4"/>
        <v>Sa</v>
      </c>
      <c r="AT13" s="4" t="str">
        <f>IF(WEEKDAY(AR13)=2,"KW "&amp;WEEKNUM(AR13)&amp;" ","")&amp;IF(ISERROR(VLOOKUP(AR13,tblTermine[],2,FALSE)),"",VLOOKUP(AR13,tblTermine[],2,FALSE)&amp;" ")&amp;IF(ISERROR(VLOOKUP(AR13,tblFeiertage[],2,FALSE)),"",VLOOKUP(AR13,tblFeiertage[],2,FALSE)&amp;" ")&amp;IF(ISERROR(VLOOKUP(AR13,tblBesondereTage[],2,FALSE)),"",VLOOKUP(AR13,tblBesondereTage[],2,FALSE)&amp;" ")</f>
        <v/>
      </c>
      <c r="AU13" s="5"/>
      <c r="AV13" s="5"/>
      <c r="AW13" s="5"/>
      <c r="AX13" s="9"/>
      <c r="AY13" t="str">
        <f>IF(ISERROR(VLOOKUP(AR13,tblTermine[],2,FALSE)),"",VLOOKUP(AR13,tblTermine[],2,FALSE))</f>
        <v/>
      </c>
      <c r="AZ13" s="26">
        <f>IF(ISERROR(VLOOKUP(AR13,tblSchulferien[],1,FALSE)),"0","1")+IF(AS13="So",10,0)++IF(AS13="Sa",5,0)+IF(ISERROR(VLOOKUP(AR13,tblFeiertage[],2,FALSE)),"0","20")</f>
        <v>5</v>
      </c>
      <c r="BA13">
        <f>IF(ISERROR(VLOOKUP(AR13,tbl_UrlaubMA1[],1,FALSE)),0,"100")</f>
        <v>0</v>
      </c>
      <c r="BB13">
        <f>IF(ISERROR(VLOOKUP(AR13,tbl_UrlaubMA2[],1,FALSE)),0,"100")</f>
        <v>0</v>
      </c>
      <c r="BC13">
        <f>IF(ISERROR(VLOOKUP(AR13,tbl_UrlaubMA3[],1,FALSE)),0,"100")</f>
        <v>0</v>
      </c>
      <c r="BD13">
        <f>IF(ISERROR(VLOOKUP(AR13,tbl_UrlaubMA4[],1,FALSE)),0,"100")</f>
        <v>0</v>
      </c>
      <c r="BE13" s="13"/>
      <c r="BF13" s="8">
        <f t="shared" si="10"/>
        <v>44326</v>
      </c>
      <c r="BG13" s="4" t="str">
        <f t="shared" si="5"/>
        <v>Mo</v>
      </c>
      <c r="BH13" s="4" t="str">
        <f>IF(WEEKDAY(BF13)=2,"KW "&amp;WEEKNUM(BF13)&amp;" ","")&amp;IF(ISERROR(VLOOKUP(BF13,tblTermine[],2,FALSE)),"",VLOOKUP(BF13,tblTermine[],2,FALSE)&amp;" ")&amp;IF(ISERROR(VLOOKUP(BF13,tblFeiertage[],2,FALSE)),"",VLOOKUP(BF13,tblFeiertage[],2,FALSE)&amp;" ")&amp;IF(ISERROR(VLOOKUP(BF13,tblBesondereTage[],2,FALSE)),"",VLOOKUP(BF13,tblBesondereTage[],2,FALSE)&amp;" ")</f>
        <v xml:space="preserve">KW 20 </v>
      </c>
      <c r="BI13" s="5"/>
      <c r="BJ13" s="5"/>
      <c r="BK13" s="5"/>
      <c r="BL13" s="9"/>
      <c r="BM13" t="str">
        <f>IF(ISERROR(VLOOKUP(BF13,tblTermine[],2,FALSE)),"",VLOOKUP(BF13,tblTermine[],2,FALSE))</f>
        <v/>
      </c>
      <c r="BN13" s="26">
        <f>IF(ISERROR(VLOOKUP(BF13,tblSchulferien[],1,FALSE)),"0","1")+IF(BG13="So",10,0)++IF(BG13="Sa",5,0)+IF(ISERROR(VLOOKUP(BF13,tblFeiertage[],2,FALSE)),"0","20")</f>
        <v>0</v>
      </c>
      <c r="BO13">
        <f>IF(ISERROR(VLOOKUP(BF13,tbl_UrlaubMA1[],1,FALSE)),0,"100")</f>
        <v>0</v>
      </c>
      <c r="BP13">
        <f>IF(ISERROR(VLOOKUP(BF13,tbl_UrlaubMA2[],1,FALSE)),0,"100")</f>
        <v>0</v>
      </c>
      <c r="BQ13">
        <f>IF(ISERROR(VLOOKUP(BF13,tbl_UrlaubMA3[],1,FALSE)),0,"100")</f>
        <v>0</v>
      </c>
      <c r="BR13">
        <f>IF(ISERROR(VLOOKUP(BF13,tbl_UrlaubMA4[],1,FALSE)),0,"100")</f>
        <v>0</v>
      </c>
      <c r="BS13" s="13"/>
      <c r="BT13" s="8">
        <f t="shared" si="11"/>
        <v>44357</v>
      </c>
      <c r="BU13" s="4" t="str">
        <f t="shared" si="6"/>
        <v>Do</v>
      </c>
      <c r="BV13" s="4" t="str">
        <f>IF(WEEKDAY(BT13)=2,"KW "&amp;WEEKNUM(BT13)&amp;" ","")&amp;IF(ISERROR(VLOOKUP(BT13,tblTermine[],2,FALSE)),"",VLOOKUP(BT13,tblTermine[],2,FALSE)&amp;" ")&amp;IF(ISERROR(VLOOKUP(BT13,tblFeiertage[],2,FALSE)),"",VLOOKUP(BT13,tblFeiertage[],2,FALSE)&amp;" ")&amp;IF(ISERROR(VLOOKUP(BT13,tblBesondereTage[],2,FALSE)),"",VLOOKUP(BT13,tblBesondereTage[],2,FALSE)&amp;" ")</f>
        <v/>
      </c>
      <c r="BW13" s="5"/>
      <c r="BX13" s="5"/>
      <c r="BY13" s="5"/>
      <c r="BZ13" s="9"/>
      <c r="CA13" t="str">
        <f>IF(ISERROR(VLOOKUP(BT13,tblTermine[],2,FALSE)),"",VLOOKUP(BT13,tblTermine[],2,FALSE))</f>
        <v/>
      </c>
      <c r="CB13" s="26">
        <f>IF(ISERROR(VLOOKUP(BT13,tblSchulferien[],1,FALSE)),"0","1")+IF(BU13="So",10,0)++IF(BU13="Sa",5,0)+IF(ISERROR(VLOOKUP(BT13,tblFeiertage[],2,FALSE)),"0","20")</f>
        <v>0</v>
      </c>
      <c r="CC13">
        <f>IF(ISERROR(VLOOKUP(BT13,tbl_UrlaubMA1[],1,FALSE)),0,"100")</f>
        <v>0</v>
      </c>
      <c r="CD13">
        <f>IF(ISERROR(VLOOKUP(BT13,tbl_UrlaubMA2[],1,FALSE)),0,"100")</f>
        <v>0</v>
      </c>
      <c r="CE13">
        <f>IF(ISERROR(VLOOKUP(BT13,tbl_UrlaubMA3[],1,FALSE)),0,"100")</f>
        <v>0</v>
      </c>
      <c r="CF13">
        <f>IF(ISERROR(VLOOKUP(BT13,tbl_UrlaubMA4[],1,FALSE)),0,"100")</f>
        <v>0</v>
      </c>
      <c r="CG13" s="13"/>
    </row>
    <row r="14" spans="1:85" x14ac:dyDescent="0.3">
      <c r="A14" s="13"/>
      <c r="B14" s="8">
        <f t="shared" si="12"/>
        <v>44207</v>
      </c>
      <c r="C14" s="4" t="str">
        <f t="shared" si="1"/>
        <v>Mo</v>
      </c>
      <c r="D14" s="4" t="str">
        <f>IF(WEEKDAY(B14)=2,"KW "&amp;WEEKNUM(B14)&amp;" ","")&amp;IF(ISERROR(VLOOKUP(B14,tblTermine[],2,FALSE)),"",VLOOKUP(B14,tblTermine[],2,FALSE)&amp;" ")&amp;IF(ISERROR(VLOOKUP(B14,tblFeiertage[],2,FALSE)),"",VLOOKUP(B14,tblFeiertage[],2,FALSE)&amp;" ")&amp;IF(ISERROR(VLOOKUP(B14,tblBesondereTage[],2,FALSE)),"",VLOOKUP(B14,tblBesondereTage[],2,FALSE)&amp;" ")</f>
        <v xml:space="preserve">KW 3 </v>
      </c>
      <c r="E14" s="5"/>
      <c r="F14" s="5"/>
      <c r="G14" s="5"/>
      <c r="H14" s="9"/>
      <c r="I14" t="str">
        <f>IF(ISERROR(VLOOKUP(B14,tblTermine[],2,FALSE)),"",VLOOKUP(B14,tblTermine[],2,FALSE))</f>
        <v/>
      </c>
      <c r="J14" s="26">
        <f>IF(ISERROR(VLOOKUP(B14,tblSchulferien[],1,FALSE)),"0","1")+IF(C14="So",10,0)++IF(C14="Sa",5,0)+IF(ISERROR(VLOOKUP(B14,tblFeiertage[],2,FALSE)),"0","20")</f>
        <v>0</v>
      </c>
      <c r="K14">
        <f>IF(ISERROR(VLOOKUP(B14,tbl_UrlaubMA1[],1,FALSE)),0,"100")</f>
        <v>0</v>
      </c>
      <c r="L14">
        <f>IF(ISERROR(VLOOKUP(B14,tbl_UrlaubMA2[],1,FALSE)),0,"100")</f>
        <v>0</v>
      </c>
      <c r="M14">
        <f>IF(ISERROR(VLOOKUP(B14,tbl_UrlaubMA3[],1,FALSE)),0,"100")</f>
        <v>0</v>
      </c>
      <c r="N14">
        <f>IF(ISERROR(VLOOKUP(B14,tbl_UrlaubMA4[],1,FALSE)),0,"100")</f>
        <v>0</v>
      </c>
      <c r="O14" s="13">
        <f t="shared" si="0"/>
        <v>2</v>
      </c>
      <c r="P14" s="8">
        <f t="shared" si="7"/>
        <v>44238</v>
      </c>
      <c r="Q14" s="4" t="str">
        <f t="shared" si="2"/>
        <v>Do</v>
      </c>
      <c r="R14" s="4" t="str">
        <f>IF(WEEKDAY(P14)=2,"KW "&amp;WEEKNUM(P14)&amp;" ","")&amp;IF(ISERROR(VLOOKUP(P14,tblTermine[],2,FALSE)),"",VLOOKUP(P14,tblTermine[],2,FALSE)&amp;" ")&amp;IF(ISERROR(VLOOKUP(P14,tblFeiertage[],2,FALSE)),"",VLOOKUP(P14,tblFeiertage[],2,FALSE)&amp;" ")&amp;IF(ISERROR(VLOOKUP(P14,tblBesondereTage[],2,FALSE)),"",VLOOKUP(P14,tblBesondereTage[],2,FALSE)&amp;" ")</f>
        <v/>
      </c>
      <c r="S14" s="5"/>
      <c r="T14" s="5"/>
      <c r="U14" s="5"/>
      <c r="V14" s="9"/>
      <c r="W14" t="str">
        <f>IF(ISERROR(VLOOKUP(P14,tblTermine[],2,FALSE)),"",VLOOKUP(P14,tblTermine[],2,FALSE))</f>
        <v/>
      </c>
      <c r="X14" s="26">
        <f>IF(ISERROR(VLOOKUP(P14,tblSchulferien[],1,FALSE)),"0","1")+IF(Q14="So",10,0)++IF(Q14="Sa",5,0)+IF(ISERROR(VLOOKUP(P14,tblFeiertage[],2,FALSE)),"0","20")</f>
        <v>0</v>
      </c>
      <c r="Y14">
        <f>IF(ISERROR(VLOOKUP(P14,tbl_UrlaubMA1[],1,FALSE)),0,"100")</f>
        <v>0</v>
      </c>
      <c r="Z14">
        <f>IF(ISERROR(VLOOKUP(P14,tbl_UrlaubMA2[],1,FALSE)),0,"100")</f>
        <v>0</v>
      </c>
      <c r="AA14">
        <f>IF(ISERROR(VLOOKUP(P14,tbl_UrlaubMA3[],1,FALSE)),0,"100")</f>
        <v>0</v>
      </c>
      <c r="AB14">
        <f>IF(ISERROR(VLOOKUP(P14,tbl_UrlaubMA4[],1,FALSE)),0,"100")</f>
        <v>0</v>
      </c>
      <c r="AC14" s="13"/>
      <c r="AD14" s="8">
        <f t="shared" si="8"/>
        <v>44266</v>
      </c>
      <c r="AE14" s="4" t="str">
        <f t="shared" si="3"/>
        <v>Do</v>
      </c>
      <c r="AF14" s="4" t="str">
        <f>IF(WEEKDAY(AD14)=2,"KW "&amp;WEEKNUM(AD14)&amp;" ","")&amp;IF(ISERROR(VLOOKUP(AD14,tblTermine[],2,FALSE)),"",VLOOKUP(AD14,tblTermine[],2,FALSE)&amp;" ")&amp;IF(ISERROR(VLOOKUP(AD14,tblFeiertage[],2,FALSE)),"",VLOOKUP(AD14,tblFeiertage[],2,FALSE)&amp;" ")&amp;IF(ISERROR(VLOOKUP(AD14,tblBesondereTage[],2,FALSE)),"",VLOOKUP(AD14,tblBesondereTage[],2,FALSE)&amp;" ")</f>
        <v/>
      </c>
      <c r="AG14" s="5"/>
      <c r="AH14" s="5"/>
      <c r="AI14" s="5"/>
      <c r="AJ14" s="9"/>
      <c r="AK14" t="str">
        <f>IF(ISERROR(VLOOKUP(AD14,tblTermine[],2,FALSE)),"",VLOOKUP(AD14,tblTermine[],2,FALSE))</f>
        <v/>
      </c>
      <c r="AL14" s="26">
        <f>IF(ISERROR(VLOOKUP(AD14,tblSchulferien[],1,FALSE)),"0","1")+IF(AE14="So",10,0)++IF(AE14="Sa",5,0)+IF(ISERROR(VLOOKUP(AD14,tblFeiertage[],2,FALSE)),"0","20")</f>
        <v>0</v>
      </c>
      <c r="AM14">
        <f>IF(ISERROR(VLOOKUP(AD14,tbl_UrlaubMA1[],1,FALSE)),0,"100")</f>
        <v>0</v>
      </c>
      <c r="AN14">
        <f>IF(ISERROR(VLOOKUP(AD14,tbl_UrlaubMA2[],1,FALSE)),0,"100")</f>
        <v>0</v>
      </c>
      <c r="AO14">
        <f>IF(ISERROR(VLOOKUP(AD14,tbl_UrlaubMA3[],1,FALSE)),0,"100")</f>
        <v>0</v>
      </c>
      <c r="AP14">
        <f>IF(ISERROR(VLOOKUP(AD14,tbl_UrlaubMA4[],1,FALSE)),0,"100")</f>
        <v>0</v>
      </c>
      <c r="AQ14" s="13"/>
      <c r="AR14" s="8">
        <f t="shared" si="9"/>
        <v>44297</v>
      </c>
      <c r="AS14" s="4" t="str">
        <f t="shared" si="4"/>
        <v>So</v>
      </c>
      <c r="AT14" s="4" t="str">
        <f>IF(WEEKDAY(AR14)=2,"KW "&amp;WEEKNUM(AR14)&amp;" ","")&amp;IF(ISERROR(VLOOKUP(AR14,tblTermine[],2,FALSE)),"",VLOOKUP(AR14,tblTermine[],2,FALSE)&amp;" ")&amp;IF(ISERROR(VLOOKUP(AR14,tblFeiertage[],2,FALSE)),"",VLOOKUP(AR14,tblFeiertage[],2,FALSE)&amp;" ")&amp;IF(ISERROR(VLOOKUP(AR14,tblBesondereTage[],2,FALSE)),"",VLOOKUP(AR14,tblBesondereTage[],2,FALSE)&amp;" ")</f>
        <v/>
      </c>
      <c r="AU14" s="5"/>
      <c r="AV14" s="5"/>
      <c r="AW14" s="5"/>
      <c r="AX14" s="9"/>
      <c r="AY14" t="str">
        <f>IF(ISERROR(VLOOKUP(AR14,tblTermine[],2,FALSE)),"",VLOOKUP(AR14,tblTermine[],2,FALSE))</f>
        <v/>
      </c>
      <c r="AZ14" s="26">
        <f>IF(ISERROR(VLOOKUP(AR14,tblSchulferien[],1,FALSE)),"0","1")+IF(AS14="So",10,0)++IF(AS14="Sa",5,0)+IF(ISERROR(VLOOKUP(AR14,tblFeiertage[],2,FALSE)),"0","20")</f>
        <v>10</v>
      </c>
      <c r="BA14">
        <f>IF(ISERROR(VLOOKUP(AR14,tbl_UrlaubMA1[],1,FALSE)),0,"100")</f>
        <v>0</v>
      </c>
      <c r="BB14">
        <f>IF(ISERROR(VLOOKUP(AR14,tbl_UrlaubMA2[],1,FALSE)),0,"100")</f>
        <v>0</v>
      </c>
      <c r="BC14">
        <f>IF(ISERROR(VLOOKUP(AR14,tbl_UrlaubMA3[],1,FALSE)),0,"100")</f>
        <v>0</v>
      </c>
      <c r="BD14">
        <f>IF(ISERROR(VLOOKUP(AR14,tbl_UrlaubMA4[],1,FALSE)),0,"100")</f>
        <v>0</v>
      </c>
      <c r="BE14" s="13"/>
      <c r="BF14" s="8">
        <f t="shared" si="10"/>
        <v>44327</v>
      </c>
      <c r="BG14" s="4" t="str">
        <f t="shared" si="5"/>
        <v>Di</v>
      </c>
      <c r="BH14" s="4" t="str">
        <f>IF(WEEKDAY(BF14)=2,"KW "&amp;WEEKNUM(BF14)&amp;" ","")&amp;IF(ISERROR(VLOOKUP(BF14,tblTermine[],2,FALSE)),"",VLOOKUP(BF14,tblTermine[],2,FALSE)&amp;" ")&amp;IF(ISERROR(VLOOKUP(BF14,tblFeiertage[],2,FALSE)),"",VLOOKUP(BF14,tblFeiertage[],2,FALSE)&amp;" ")&amp;IF(ISERROR(VLOOKUP(BF14,tblBesondereTage[],2,FALSE)),"",VLOOKUP(BF14,tblBesondereTage[],2,FALSE)&amp;" ")</f>
        <v/>
      </c>
      <c r="BI14" s="5"/>
      <c r="BJ14" s="5"/>
      <c r="BK14" s="5"/>
      <c r="BL14" s="9"/>
      <c r="BM14" t="str">
        <f>IF(ISERROR(VLOOKUP(BF14,tblTermine[],2,FALSE)),"",VLOOKUP(BF14,tblTermine[],2,FALSE))</f>
        <v/>
      </c>
      <c r="BN14" s="26">
        <f>IF(ISERROR(VLOOKUP(BF14,tblSchulferien[],1,FALSE)),"0","1")+IF(BG14="So",10,0)++IF(BG14="Sa",5,0)+IF(ISERROR(VLOOKUP(BF14,tblFeiertage[],2,FALSE)),"0","20")</f>
        <v>0</v>
      </c>
      <c r="BO14">
        <f>IF(ISERROR(VLOOKUP(BF14,tbl_UrlaubMA1[],1,FALSE)),0,"100")</f>
        <v>0</v>
      </c>
      <c r="BP14">
        <f>IF(ISERROR(VLOOKUP(BF14,tbl_UrlaubMA2[],1,FALSE)),0,"100")</f>
        <v>0</v>
      </c>
      <c r="BQ14">
        <f>IF(ISERROR(VLOOKUP(BF14,tbl_UrlaubMA3[],1,FALSE)),0,"100")</f>
        <v>0</v>
      </c>
      <c r="BR14">
        <f>IF(ISERROR(VLOOKUP(BF14,tbl_UrlaubMA4[],1,FALSE)),0,"100")</f>
        <v>0</v>
      </c>
      <c r="BS14" s="13"/>
      <c r="BT14" s="8">
        <f t="shared" si="11"/>
        <v>44358</v>
      </c>
      <c r="BU14" s="4" t="str">
        <f t="shared" si="6"/>
        <v>Fr</v>
      </c>
      <c r="BV14" s="4" t="str">
        <f>IF(WEEKDAY(BT14)=2,"KW "&amp;WEEKNUM(BT14)&amp;" ","")&amp;IF(ISERROR(VLOOKUP(BT14,tblTermine[],2,FALSE)),"",VLOOKUP(BT14,tblTermine[],2,FALSE)&amp;" ")&amp;IF(ISERROR(VLOOKUP(BT14,tblFeiertage[],2,FALSE)),"",VLOOKUP(BT14,tblFeiertage[],2,FALSE)&amp;" ")&amp;IF(ISERROR(VLOOKUP(BT14,tblBesondereTage[],2,FALSE)),"",VLOOKUP(BT14,tblBesondereTage[],2,FALSE)&amp;" ")</f>
        <v/>
      </c>
      <c r="BW14" s="5"/>
      <c r="BX14" s="5"/>
      <c r="BY14" s="5"/>
      <c r="BZ14" s="9"/>
      <c r="CA14" t="str">
        <f>IF(ISERROR(VLOOKUP(BT14,tblTermine[],2,FALSE)),"",VLOOKUP(BT14,tblTermine[],2,FALSE))</f>
        <v/>
      </c>
      <c r="CB14" s="26">
        <f>IF(ISERROR(VLOOKUP(BT14,tblSchulferien[],1,FALSE)),"0","1")+IF(BU14="So",10,0)++IF(BU14="Sa",5,0)+IF(ISERROR(VLOOKUP(BT14,tblFeiertage[],2,FALSE)),"0","20")</f>
        <v>0</v>
      </c>
      <c r="CC14">
        <f>IF(ISERROR(VLOOKUP(BT14,tbl_UrlaubMA1[],1,FALSE)),0,"100")</f>
        <v>0</v>
      </c>
      <c r="CD14">
        <f>IF(ISERROR(VLOOKUP(BT14,tbl_UrlaubMA2[],1,FALSE)),0,"100")</f>
        <v>0</v>
      </c>
      <c r="CE14">
        <f>IF(ISERROR(VLOOKUP(BT14,tbl_UrlaubMA3[],1,FALSE)),0,"100")</f>
        <v>0</v>
      </c>
      <c r="CF14">
        <f>IF(ISERROR(VLOOKUP(BT14,tbl_UrlaubMA4[],1,FALSE)),0,"100")</f>
        <v>0</v>
      </c>
      <c r="CG14" s="13"/>
    </row>
    <row r="15" spans="1:85" x14ac:dyDescent="0.3">
      <c r="A15" s="13"/>
      <c r="B15" s="8">
        <f t="shared" si="12"/>
        <v>44208</v>
      </c>
      <c r="C15" s="4" t="str">
        <f t="shared" si="1"/>
        <v>Di</v>
      </c>
      <c r="D15" s="4" t="str">
        <f>IF(WEEKDAY(B15)=2,"KW "&amp;WEEKNUM(B15)&amp;" ","")&amp;IF(ISERROR(VLOOKUP(B15,tblTermine[],2,FALSE)),"",VLOOKUP(B15,tblTermine[],2,FALSE)&amp;" ")&amp;IF(ISERROR(VLOOKUP(B15,tblFeiertage[],2,FALSE)),"",VLOOKUP(B15,tblFeiertage[],2,FALSE)&amp;" ")&amp;IF(ISERROR(VLOOKUP(B15,tblBesondereTage[],2,FALSE)),"",VLOOKUP(B15,tblBesondereTage[],2,FALSE)&amp;" ")</f>
        <v/>
      </c>
      <c r="E15" s="5"/>
      <c r="F15" s="5"/>
      <c r="G15" s="5"/>
      <c r="H15" s="9"/>
      <c r="I15" t="str">
        <f>IF(ISERROR(VLOOKUP(B15,tblTermine[],2,FALSE)),"",VLOOKUP(B15,tblTermine[],2,FALSE))</f>
        <v/>
      </c>
      <c r="J15" s="26">
        <f>IF(ISERROR(VLOOKUP(B15,tblSchulferien[],1,FALSE)),"0","1")+IF(C15="So",10,0)++IF(C15="Sa",5,0)+IF(ISERROR(VLOOKUP(B15,tblFeiertage[],2,FALSE)),"0","20")</f>
        <v>0</v>
      </c>
      <c r="K15">
        <f>IF(ISERROR(VLOOKUP(B15,tbl_UrlaubMA1[],1,FALSE)),0,"100")</f>
        <v>0</v>
      </c>
      <c r="L15">
        <f>IF(ISERROR(VLOOKUP(B15,tbl_UrlaubMA2[],1,FALSE)),0,"100")</f>
        <v>0</v>
      </c>
      <c r="M15">
        <f>IF(ISERROR(VLOOKUP(B15,tbl_UrlaubMA3[],1,FALSE)),0,"100")</f>
        <v>0</v>
      </c>
      <c r="N15">
        <f>IF(ISERROR(VLOOKUP(B15,tbl_UrlaubMA4[],1,FALSE)),0,"100")</f>
        <v>0</v>
      </c>
      <c r="O15" s="13">
        <f t="shared" si="0"/>
        <v>2</v>
      </c>
      <c r="P15" s="8">
        <f t="shared" si="7"/>
        <v>44239</v>
      </c>
      <c r="Q15" s="4" t="str">
        <f t="shared" si="2"/>
        <v>Fr</v>
      </c>
      <c r="R15" s="4" t="str">
        <f>IF(WEEKDAY(P15)=2,"KW "&amp;WEEKNUM(P15)&amp;" ","")&amp;IF(ISERROR(VLOOKUP(P15,tblTermine[],2,FALSE)),"",VLOOKUP(P15,tblTermine[],2,FALSE)&amp;" ")&amp;IF(ISERROR(VLOOKUP(P15,tblFeiertage[],2,FALSE)),"",VLOOKUP(P15,tblFeiertage[],2,FALSE)&amp;" ")&amp;IF(ISERROR(VLOOKUP(P15,tblBesondereTage[],2,FALSE)),"",VLOOKUP(P15,tblBesondereTage[],2,FALSE)&amp;" ")</f>
        <v/>
      </c>
      <c r="S15" s="5"/>
      <c r="T15" s="5"/>
      <c r="U15" s="5"/>
      <c r="V15" s="9"/>
      <c r="W15" t="str">
        <f>IF(ISERROR(VLOOKUP(P15,tblTermine[],2,FALSE)),"",VLOOKUP(P15,tblTermine[],2,FALSE))</f>
        <v/>
      </c>
      <c r="X15" s="26">
        <f>IF(ISERROR(VLOOKUP(P15,tblSchulferien[],1,FALSE)),"0","1")+IF(Q15="So",10,0)++IF(Q15="Sa",5,0)+IF(ISERROR(VLOOKUP(P15,tblFeiertage[],2,FALSE)),"0","20")</f>
        <v>0</v>
      </c>
      <c r="Y15">
        <f>IF(ISERROR(VLOOKUP(P15,tbl_UrlaubMA1[],1,FALSE)),0,"100")</f>
        <v>0</v>
      </c>
      <c r="Z15">
        <f>IF(ISERROR(VLOOKUP(P15,tbl_UrlaubMA2[],1,FALSE)),0,"100")</f>
        <v>0</v>
      </c>
      <c r="AA15">
        <f>IF(ISERROR(VLOOKUP(P15,tbl_UrlaubMA3[],1,FALSE)),0,"100")</f>
        <v>0</v>
      </c>
      <c r="AB15">
        <f>IF(ISERROR(VLOOKUP(P15,tbl_UrlaubMA4[],1,FALSE)),0,"100")</f>
        <v>0</v>
      </c>
      <c r="AC15" s="13"/>
      <c r="AD15" s="8">
        <f t="shared" si="8"/>
        <v>44267</v>
      </c>
      <c r="AE15" s="4" t="str">
        <f t="shared" si="3"/>
        <v>Fr</v>
      </c>
      <c r="AF15" s="4" t="str">
        <f>IF(WEEKDAY(AD15)=2,"KW "&amp;WEEKNUM(AD15)&amp;" ","")&amp;IF(ISERROR(VLOOKUP(AD15,tblTermine[],2,FALSE)),"",VLOOKUP(AD15,tblTermine[],2,FALSE)&amp;" ")&amp;IF(ISERROR(VLOOKUP(AD15,tblFeiertage[],2,FALSE)),"",VLOOKUP(AD15,tblFeiertage[],2,FALSE)&amp;" ")&amp;IF(ISERROR(VLOOKUP(AD15,tblBesondereTage[],2,FALSE)),"",VLOOKUP(AD15,tblBesondereTage[],2,FALSE)&amp;" ")</f>
        <v/>
      </c>
      <c r="AG15" s="5"/>
      <c r="AH15" s="5"/>
      <c r="AI15" s="5"/>
      <c r="AJ15" s="9"/>
      <c r="AK15" t="str">
        <f>IF(ISERROR(VLOOKUP(AD15,tblTermine[],2,FALSE)),"",VLOOKUP(AD15,tblTermine[],2,FALSE))</f>
        <v/>
      </c>
      <c r="AL15" s="26">
        <f>IF(ISERROR(VLOOKUP(AD15,tblSchulferien[],1,FALSE)),"0","1")+IF(AE15="So",10,0)++IF(AE15="Sa",5,0)+IF(ISERROR(VLOOKUP(AD15,tblFeiertage[],2,FALSE)),"0","20")</f>
        <v>0</v>
      </c>
      <c r="AM15">
        <f>IF(ISERROR(VLOOKUP(AD15,tbl_UrlaubMA1[],1,FALSE)),0,"100")</f>
        <v>0</v>
      </c>
      <c r="AN15">
        <f>IF(ISERROR(VLOOKUP(AD15,tbl_UrlaubMA2[],1,FALSE)),0,"100")</f>
        <v>0</v>
      </c>
      <c r="AO15">
        <f>IF(ISERROR(VLOOKUP(AD15,tbl_UrlaubMA3[],1,FALSE)),0,"100")</f>
        <v>0</v>
      </c>
      <c r="AP15">
        <f>IF(ISERROR(VLOOKUP(AD15,tbl_UrlaubMA4[],1,FALSE)),0,"100")</f>
        <v>0</v>
      </c>
      <c r="AQ15" s="13"/>
      <c r="AR15" s="8">
        <f t="shared" si="9"/>
        <v>44298</v>
      </c>
      <c r="AS15" s="4" t="str">
        <f t="shared" si="4"/>
        <v>Mo</v>
      </c>
      <c r="AT15" s="4" t="str">
        <f>IF(WEEKDAY(AR15)=2,"KW "&amp;WEEKNUM(AR15)&amp;" ","")&amp;IF(ISERROR(VLOOKUP(AR15,tblTermine[],2,FALSE)),"",VLOOKUP(AR15,tblTermine[],2,FALSE)&amp;" ")&amp;IF(ISERROR(VLOOKUP(AR15,tblFeiertage[],2,FALSE)),"",VLOOKUP(AR15,tblFeiertage[],2,FALSE)&amp;" ")&amp;IF(ISERROR(VLOOKUP(AR15,tblBesondereTage[],2,FALSE)),"",VLOOKUP(AR15,tblBesondereTage[],2,FALSE)&amp;" ")</f>
        <v xml:space="preserve">KW 16 </v>
      </c>
      <c r="AU15" s="5"/>
      <c r="AV15" s="5"/>
      <c r="AW15" s="5"/>
      <c r="AX15" s="9"/>
      <c r="AY15" t="str">
        <f>IF(ISERROR(VLOOKUP(AR15,tblTermine[],2,FALSE)),"",VLOOKUP(AR15,tblTermine[],2,FALSE))</f>
        <v/>
      </c>
      <c r="AZ15" s="26">
        <f>IF(ISERROR(VLOOKUP(AR15,tblSchulferien[],1,FALSE)),"0","1")+IF(AS15="So",10,0)++IF(AS15="Sa",5,0)+IF(ISERROR(VLOOKUP(AR15,tblFeiertage[],2,FALSE)),"0","20")</f>
        <v>0</v>
      </c>
      <c r="BA15">
        <f>IF(ISERROR(VLOOKUP(AR15,tbl_UrlaubMA1[],1,FALSE)),0,"100")</f>
        <v>0</v>
      </c>
      <c r="BB15">
        <f>IF(ISERROR(VLOOKUP(AR15,tbl_UrlaubMA2[],1,FALSE)),0,"100")</f>
        <v>0</v>
      </c>
      <c r="BC15">
        <f>IF(ISERROR(VLOOKUP(AR15,tbl_UrlaubMA3[],1,FALSE)),0,"100")</f>
        <v>0</v>
      </c>
      <c r="BD15">
        <f>IF(ISERROR(VLOOKUP(AR15,tbl_UrlaubMA4[],1,FALSE)),0,"100")</f>
        <v>0</v>
      </c>
      <c r="BE15" s="13"/>
      <c r="BF15" s="8">
        <f t="shared" si="10"/>
        <v>44328</v>
      </c>
      <c r="BG15" s="4" t="str">
        <f t="shared" si="5"/>
        <v>Mi</v>
      </c>
      <c r="BH15" s="4" t="str">
        <f>IF(WEEKDAY(BF15)=2,"KW "&amp;WEEKNUM(BF15)&amp;" ","")&amp;IF(ISERROR(VLOOKUP(BF15,tblTermine[],2,FALSE)),"",VLOOKUP(BF15,tblTermine[],2,FALSE)&amp;" ")&amp;IF(ISERROR(VLOOKUP(BF15,tblFeiertage[],2,FALSE)),"",VLOOKUP(BF15,tblFeiertage[],2,FALSE)&amp;" ")&amp;IF(ISERROR(VLOOKUP(BF15,tblBesondereTage[],2,FALSE)),"",VLOOKUP(BF15,tblBesondereTage[],2,FALSE)&amp;" ")</f>
        <v/>
      </c>
      <c r="BI15" s="5"/>
      <c r="BJ15" s="5"/>
      <c r="BK15" s="5"/>
      <c r="BL15" s="9"/>
      <c r="BM15" t="str">
        <f>IF(ISERROR(VLOOKUP(BF15,tblTermine[],2,FALSE)),"",VLOOKUP(BF15,tblTermine[],2,FALSE))</f>
        <v/>
      </c>
      <c r="BN15" s="26">
        <f>IF(ISERROR(VLOOKUP(BF15,tblSchulferien[],1,FALSE)),"0","1")+IF(BG15="So",10,0)++IF(BG15="Sa",5,0)+IF(ISERROR(VLOOKUP(BF15,tblFeiertage[],2,FALSE)),"0","20")</f>
        <v>0</v>
      </c>
      <c r="BO15">
        <f>IF(ISERROR(VLOOKUP(BF15,tbl_UrlaubMA1[],1,FALSE)),0,"100")</f>
        <v>0</v>
      </c>
      <c r="BP15">
        <f>IF(ISERROR(VLOOKUP(BF15,tbl_UrlaubMA2[],1,FALSE)),0,"100")</f>
        <v>0</v>
      </c>
      <c r="BQ15">
        <f>IF(ISERROR(VLOOKUP(BF15,tbl_UrlaubMA3[],1,FALSE)),0,"100")</f>
        <v>0</v>
      </c>
      <c r="BR15">
        <f>IF(ISERROR(VLOOKUP(BF15,tbl_UrlaubMA4[],1,FALSE)),0,"100")</f>
        <v>0</v>
      </c>
      <c r="BS15" s="13"/>
      <c r="BT15" s="8">
        <f t="shared" si="11"/>
        <v>44359</v>
      </c>
      <c r="BU15" s="4" t="str">
        <f t="shared" si="6"/>
        <v>Sa</v>
      </c>
      <c r="BV15" s="4" t="str">
        <f>IF(WEEKDAY(BT15)=2,"KW "&amp;WEEKNUM(BT15)&amp;" ","")&amp;IF(ISERROR(VLOOKUP(BT15,tblTermine[],2,FALSE)),"",VLOOKUP(BT15,tblTermine[],2,FALSE)&amp;" ")&amp;IF(ISERROR(VLOOKUP(BT15,tblFeiertage[],2,FALSE)),"",VLOOKUP(BT15,tblFeiertage[],2,FALSE)&amp;" ")&amp;IF(ISERROR(VLOOKUP(BT15,tblBesondereTage[],2,FALSE)),"",VLOOKUP(BT15,tblBesondereTage[],2,FALSE)&amp;" ")</f>
        <v/>
      </c>
      <c r="BW15" s="5"/>
      <c r="BX15" s="5"/>
      <c r="BY15" s="5"/>
      <c r="BZ15" s="9"/>
      <c r="CA15" t="str">
        <f>IF(ISERROR(VLOOKUP(BT15,tblTermine[],2,FALSE)),"",VLOOKUP(BT15,tblTermine[],2,FALSE))</f>
        <v/>
      </c>
      <c r="CB15" s="26">
        <f>IF(ISERROR(VLOOKUP(BT15,tblSchulferien[],1,FALSE)),"0","1")+IF(BU15="So",10,0)++IF(BU15="Sa",5,0)+IF(ISERROR(VLOOKUP(BT15,tblFeiertage[],2,FALSE)),"0","20")</f>
        <v>5</v>
      </c>
      <c r="CC15">
        <f>IF(ISERROR(VLOOKUP(BT15,tbl_UrlaubMA1[],1,FALSE)),0,"100")</f>
        <v>0</v>
      </c>
      <c r="CD15">
        <f>IF(ISERROR(VLOOKUP(BT15,tbl_UrlaubMA2[],1,FALSE)),0,"100")</f>
        <v>0</v>
      </c>
      <c r="CE15">
        <f>IF(ISERROR(VLOOKUP(BT15,tbl_UrlaubMA3[],1,FALSE)),0,"100")</f>
        <v>0</v>
      </c>
      <c r="CF15">
        <f>IF(ISERROR(VLOOKUP(BT15,tbl_UrlaubMA4[],1,FALSE)),0,"100")</f>
        <v>0</v>
      </c>
      <c r="CG15" s="13"/>
    </row>
    <row r="16" spans="1:85" x14ac:dyDescent="0.3">
      <c r="A16" s="13"/>
      <c r="B16" s="8">
        <f t="shared" si="12"/>
        <v>44209</v>
      </c>
      <c r="C16" s="4" t="str">
        <f t="shared" si="1"/>
        <v>Mi</v>
      </c>
      <c r="D16" s="4" t="str">
        <f>IF(WEEKDAY(B16)=2,"KW "&amp;WEEKNUM(B16)&amp;" ","")&amp;IF(ISERROR(VLOOKUP(B16,tblTermine[],2,FALSE)),"",VLOOKUP(B16,tblTermine[],2,FALSE)&amp;" ")&amp;IF(ISERROR(VLOOKUP(B16,tblFeiertage[],2,FALSE)),"",VLOOKUP(B16,tblFeiertage[],2,FALSE)&amp;" ")&amp;IF(ISERROR(VLOOKUP(B16,tblBesondereTage[],2,FALSE)),"",VLOOKUP(B16,tblBesondereTage[],2,FALSE)&amp;" ")</f>
        <v/>
      </c>
      <c r="E16" s="5"/>
      <c r="F16" s="5"/>
      <c r="G16" s="5"/>
      <c r="H16" s="9"/>
      <c r="I16" t="str">
        <f>IF(ISERROR(VLOOKUP(B16,tblTermine[],2,FALSE)),"",VLOOKUP(B16,tblTermine[],2,FALSE))</f>
        <v/>
      </c>
      <c r="J16" s="26">
        <f>IF(ISERROR(VLOOKUP(B16,tblSchulferien[],1,FALSE)),"0","1")+IF(C16="So",10,0)++IF(C16="Sa",5,0)+IF(ISERROR(VLOOKUP(B16,tblFeiertage[],2,FALSE)),"0","20")</f>
        <v>0</v>
      </c>
      <c r="K16">
        <f>IF(ISERROR(VLOOKUP(B16,tbl_UrlaubMA1[],1,FALSE)),0,"100")</f>
        <v>0</v>
      </c>
      <c r="L16">
        <f>IF(ISERROR(VLOOKUP(B16,tbl_UrlaubMA2[],1,FALSE)),0,"100")</f>
        <v>0</v>
      </c>
      <c r="M16">
        <f>IF(ISERROR(VLOOKUP(B16,tbl_UrlaubMA3[],1,FALSE)),0,"100")</f>
        <v>0</v>
      </c>
      <c r="N16">
        <f>IF(ISERROR(VLOOKUP(B16,tbl_UrlaubMA4[],1,FALSE)),0,"100")</f>
        <v>0</v>
      </c>
      <c r="O16" s="13">
        <f t="shared" si="0"/>
        <v>2</v>
      </c>
      <c r="P16" s="8">
        <f t="shared" si="7"/>
        <v>44240</v>
      </c>
      <c r="Q16" s="4" t="str">
        <f t="shared" si="2"/>
        <v>Sa</v>
      </c>
      <c r="R16" s="4" t="str">
        <f>IF(WEEKDAY(P16)=2,"KW "&amp;WEEKNUM(P16)&amp;" ","")&amp;IF(ISERROR(VLOOKUP(P16,tblTermine[],2,FALSE)),"",VLOOKUP(P16,tblTermine[],2,FALSE)&amp;" ")&amp;IF(ISERROR(VLOOKUP(P16,tblFeiertage[],2,FALSE)),"",VLOOKUP(P16,tblFeiertage[],2,FALSE)&amp;" ")&amp;IF(ISERROR(VLOOKUP(P16,tblBesondereTage[],2,FALSE)),"",VLOOKUP(P16,tblBesondereTage[],2,FALSE)&amp;" ")</f>
        <v/>
      </c>
      <c r="S16" s="5"/>
      <c r="T16" s="5"/>
      <c r="U16" s="5"/>
      <c r="V16" s="9"/>
      <c r="W16" t="str">
        <f>IF(ISERROR(VLOOKUP(P16,tblTermine[],2,FALSE)),"",VLOOKUP(P16,tblTermine[],2,FALSE))</f>
        <v/>
      </c>
      <c r="X16" s="26">
        <f>IF(ISERROR(VLOOKUP(P16,tblSchulferien[],1,FALSE)),"0","1")+IF(Q16="So",10,0)++IF(Q16="Sa",5,0)+IF(ISERROR(VLOOKUP(P16,tblFeiertage[],2,FALSE)),"0","20")</f>
        <v>5</v>
      </c>
      <c r="Y16">
        <f>IF(ISERROR(VLOOKUP(P16,tbl_UrlaubMA1[],1,FALSE)),0,"100")</f>
        <v>0</v>
      </c>
      <c r="Z16">
        <f>IF(ISERROR(VLOOKUP(P16,tbl_UrlaubMA2[],1,FALSE)),0,"100")</f>
        <v>0</v>
      </c>
      <c r="AA16">
        <f>IF(ISERROR(VLOOKUP(P16,tbl_UrlaubMA3[],1,FALSE)),0,"100")</f>
        <v>0</v>
      </c>
      <c r="AB16">
        <f>IF(ISERROR(VLOOKUP(P16,tbl_UrlaubMA4[],1,FALSE)),0,"100")</f>
        <v>0</v>
      </c>
      <c r="AC16" s="13"/>
      <c r="AD16" s="8">
        <f t="shared" si="8"/>
        <v>44268</v>
      </c>
      <c r="AE16" s="4" t="str">
        <f t="shared" si="3"/>
        <v>Sa</v>
      </c>
      <c r="AF16" s="4" t="str">
        <f>IF(WEEKDAY(AD16)=2,"KW "&amp;WEEKNUM(AD16)&amp;" ","")&amp;IF(ISERROR(VLOOKUP(AD16,tblTermine[],2,FALSE)),"",VLOOKUP(AD16,tblTermine[],2,FALSE)&amp;" ")&amp;IF(ISERROR(VLOOKUP(AD16,tblFeiertage[],2,FALSE)),"",VLOOKUP(AD16,tblFeiertage[],2,FALSE)&amp;" ")&amp;IF(ISERROR(VLOOKUP(AD16,tblBesondereTage[],2,FALSE)),"",VLOOKUP(AD16,tblBesondereTage[],2,FALSE)&amp;" ")</f>
        <v/>
      </c>
      <c r="AG16" s="5"/>
      <c r="AH16" s="5"/>
      <c r="AI16" s="5"/>
      <c r="AJ16" s="9"/>
      <c r="AK16" t="str">
        <f>IF(ISERROR(VLOOKUP(AD16,tblTermine[],2,FALSE)),"",VLOOKUP(AD16,tblTermine[],2,FALSE))</f>
        <v/>
      </c>
      <c r="AL16" s="26">
        <f>IF(ISERROR(VLOOKUP(AD16,tblSchulferien[],1,FALSE)),"0","1")+IF(AE16="So",10,0)++IF(AE16="Sa",5,0)+IF(ISERROR(VLOOKUP(AD16,tblFeiertage[],2,FALSE)),"0","20")</f>
        <v>5</v>
      </c>
      <c r="AM16">
        <f>IF(ISERROR(VLOOKUP(AD16,tbl_UrlaubMA1[],1,FALSE)),0,"100")</f>
        <v>0</v>
      </c>
      <c r="AN16">
        <f>IF(ISERROR(VLOOKUP(AD16,tbl_UrlaubMA2[],1,FALSE)),0,"100")</f>
        <v>0</v>
      </c>
      <c r="AO16">
        <f>IF(ISERROR(VLOOKUP(AD16,tbl_UrlaubMA3[],1,FALSE)),0,"100")</f>
        <v>0</v>
      </c>
      <c r="AP16">
        <f>IF(ISERROR(VLOOKUP(AD16,tbl_UrlaubMA4[],1,FALSE)),0,"100")</f>
        <v>0</v>
      </c>
      <c r="AQ16" s="13"/>
      <c r="AR16" s="8">
        <f t="shared" si="9"/>
        <v>44299</v>
      </c>
      <c r="AS16" s="4" t="str">
        <f t="shared" si="4"/>
        <v>Di</v>
      </c>
      <c r="AT16" s="4" t="str">
        <f>IF(WEEKDAY(AR16)=2,"KW "&amp;WEEKNUM(AR16)&amp;" ","")&amp;IF(ISERROR(VLOOKUP(AR16,tblTermine[],2,FALSE)),"",VLOOKUP(AR16,tblTermine[],2,FALSE)&amp;" ")&amp;IF(ISERROR(VLOOKUP(AR16,tblFeiertage[],2,FALSE)),"",VLOOKUP(AR16,tblFeiertage[],2,FALSE)&amp;" ")&amp;IF(ISERROR(VLOOKUP(AR16,tblBesondereTage[],2,FALSE)),"",VLOOKUP(AR16,tblBesondereTage[],2,FALSE)&amp;" ")</f>
        <v/>
      </c>
      <c r="AU16" s="5"/>
      <c r="AV16" s="5"/>
      <c r="AW16" s="5"/>
      <c r="AX16" s="9"/>
      <c r="AY16" t="str">
        <f>IF(ISERROR(VLOOKUP(AR16,tblTermine[],2,FALSE)),"",VLOOKUP(AR16,tblTermine[],2,FALSE))</f>
        <v/>
      </c>
      <c r="AZ16" s="26">
        <f>IF(ISERROR(VLOOKUP(AR16,tblSchulferien[],1,FALSE)),"0","1")+IF(AS16="So",10,0)++IF(AS16="Sa",5,0)+IF(ISERROR(VLOOKUP(AR16,tblFeiertage[],2,FALSE)),"0","20")</f>
        <v>0</v>
      </c>
      <c r="BA16">
        <f>IF(ISERROR(VLOOKUP(AR16,tbl_UrlaubMA1[],1,FALSE)),0,"100")</f>
        <v>0</v>
      </c>
      <c r="BB16">
        <f>IF(ISERROR(VLOOKUP(AR16,tbl_UrlaubMA2[],1,FALSE)),0,"100")</f>
        <v>0</v>
      </c>
      <c r="BC16">
        <f>IF(ISERROR(VLOOKUP(AR16,tbl_UrlaubMA3[],1,FALSE)),0,"100")</f>
        <v>0</v>
      </c>
      <c r="BD16">
        <f>IF(ISERROR(VLOOKUP(AR16,tbl_UrlaubMA4[],1,FALSE)),0,"100")</f>
        <v>0</v>
      </c>
      <c r="BE16" s="13"/>
      <c r="BF16" s="8">
        <f t="shared" si="10"/>
        <v>44329</v>
      </c>
      <c r="BG16" s="4" t="str">
        <f t="shared" si="5"/>
        <v>Do</v>
      </c>
      <c r="BH16" s="4" t="str">
        <f>IF(WEEKDAY(BF16)=2,"KW "&amp;WEEKNUM(BF16)&amp;" ","")&amp;IF(ISERROR(VLOOKUP(BF16,tblTermine[],2,FALSE)),"",VLOOKUP(BF16,tblTermine[],2,FALSE)&amp;" ")&amp;IF(ISERROR(VLOOKUP(BF16,tblFeiertage[],2,FALSE)),"",VLOOKUP(BF16,tblFeiertage[],2,FALSE)&amp;" ")&amp;IF(ISERROR(VLOOKUP(BF16,tblBesondereTage[],2,FALSE)),"",VLOOKUP(BF16,tblBesondereTage[],2,FALSE)&amp;" ")</f>
        <v xml:space="preserve">Christi Himmelfahrt </v>
      </c>
      <c r="BI16" s="5"/>
      <c r="BJ16" s="5"/>
      <c r="BK16" s="5"/>
      <c r="BL16" s="9"/>
      <c r="BM16" t="str">
        <f>IF(ISERROR(VLOOKUP(BF16,tblTermine[],2,FALSE)),"",VLOOKUP(BF16,tblTermine[],2,FALSE))</f>
        <v/>
      </c>
      <c r="BN16" s="26">
        <f>IF(ISERROR(VLOOKUP(BF16,tblSchulferien[],1,FALSE)),"0","1")+IF(BG16="So",10,0)++IF(BG16="Sa",5,0)+IF(ISERROR(VLOOKUP(BF16,tblFeiertage[],2,FALSE)),"0","20")</f>
        <v>20</v>
      </c>
      <c r="BO16">
        <f>IF(ISERROR(VLOOKUP(BF16,tbl_UrlaubMA1[],1,FALSE)),0,"100")</f>
        <v>0</v>
      </c>
      <c r="BP16">
        <f>IF(ISERROR(VLOOKUP(BF16,tbl_UrlaubMA2[],1,FALSE)),0,"100")</f>
        <v>0</v>
      </c>
      <c r="BQ16">
        <f>IF(ISERROR(VLOOKUP(BF16,tbl_UrlaubMA3[],1,FALSE)),0,"100")</f>
        <v>0</v>
      </c>
      <c r="BR16">
        <f>IF(ISERROR(VLOOKUP(BF16,tbl_UrlaubMA4[],1,FALSE)),0,"100")</f>
        <v>0</v>
      </c>
      <c r="BS16" s="13"/>
      <c r="BT16" s="8">
        <f t="shared" si="11"/>
        <v>44360</v>
      </c>
      <c r="BU16" s="4" t="str">
        <f t="shared" si="6"/>
        <v>So</v>
      </c>
      <c r="BV16" s="4" t="str">
        <f>IF(WEEKDAY(BT16)=2,"KW "&amp;WEEKNUM(BT16)&amp;" ","")&amp;IF(ISERROR(VLOOKUP(BT16,tblTermine[],2,FALSE)),"",VLOOKUP(BT16,tblTermine[],2,FALSE)&amp;" ")&amp;IF(ISERROR(VLOOKUP(BT16,tblFeiertage[],2,FALSE)),"",VLOOKUP(BT16,tblFeiertage[],2,FALSE)&amp;" ")&amp;IF(ISERROR(VLOOKUP(BT16,tblBesondereTage[],2,FALSE)),"",VLOOKUP(BT16,tblBesondereTage[],2,FALSE)&amp;" ")</f>
        <v/>
      </c>
      <c r="BW16" s="5"/>
      <c r="BX16" s="5"/>
      <c r="BY16" s="5"/>
      <c r="BZ16" s="9"/>
      <c r="CA16" t="str">
        <f>IF(ISERROR(VLOOKUP(BT16,tblTermine[],2,FALSE)),"",VLOOKUP(BT16,tblTermine[],2,FALSE))</f>
        <v/>
      </c>
      <c r="CB16" s="26">
        <f>IF(ISERROR(VLOOKUP(BT16,tblSchulferien[],1,FALSE)),"0","1")+IF(BU16="So",10,0)++IF(BU16="Sa",5,0)+IF(ISERROR(VLOOKUP(BT16,tblFeiertage[],2,FALSE)),"0","20")</f>
        <v>10</v>
      </c>
      <c r="CC16">
        <f>IF(ISERROR(VLOOKUP(BT16,tbl_UrlaubMA1[],1,FALSE)),0,"100")</f>
        <v>0</v>
      </c>
      <c r="CD16">
        <f>IF(ISERROR(VLOOKUP(BT16,tbl_UrlaubMA2[],1,FALSE)),0,"100")</f>
        <v>0</v>
      </c>
      <c r="CE16">
        <f>IF(ISERROR(VLOOKUP(BT16,tbl_UrlaubMA3[],1,FALSE)),0,"100")</f>
        <v>0</v>
      </c>
      <c r="CF16">
        <f>IF(ISERROR(VLOOKUP(BT16,tbl_UrlaubMA4[],1,FALSE)),0,"100")</f>
        <v>0</v>
      </c>
      <c r="CG16" s="13"/>
    </row>
    <row r="17" spans="1:85" x14ac:dyDescent="0.3">
      <c r="A17" s="13"/>
      <c r="B17" s="8">
        <f t="shared" si="12"/>
        <v>44210</v>
      </c>
      <c r="C17" s="4" t="str">
        <f t="shared" si="1"/>
        <v>Do</v>
      </c>
      <c r="D17" s="4" t="str">
        <f>IF(WEEKDAY(B17)=2,"KW "&amp;WEEKNUM(B17)&amp;" ","")&amp;IF(ISERROR(VLOOKUP(B17,tblTermine[],2,FALSE)),"",VLOOKUP(B17,tblTermine[],2,FALSE)&amp;" ")&amp;IF(ISERROR(VLOOKUP(B17,tblFeiertage[],2,FALSE)),"",VLOOKUP(B17,tblFeiertage[],2,FALSE)&amp;" ")&amp;IF(ISERROR(VLOOKUP(B17,tblBesondereTage[],2,FALSE)),"",VLOOKUP(B17,tblBesondereTage[],2,FALSE)&amp;" ")</f>
        <v/>
      </c>
      <c r="E17" s="5"/>
      <c r="F17" s="5"/>
      <c r="G17" s="5"/>
      <c r="H17" s="9"/>
      <c r="I17" t="str">
        <f>IF(ISERROR(VLOOKUP(B17,tblTermine[],2,FALSE)),"",VLOOKUP(B17,tblTermine[],2,FALSE))</f>
        <v/>
      </c>
      <c r="J17" s="26">
        <f>IF(ISERROR(VLOOKUP(B17,tblSchulferien[],1,FALSE)),"0","1")+IF(C17="So",10,0)++IF(C17="Sa",5,0)+IF(ISERROR(VLOOKUP(B17,tblFeiertage[],2,FALSE)),"0","20")</f>
        <v>0</v>
      </c>
      <c r="K17">
        <f>IF(ISERROR(VLOOKUP(B17,tbl_UrlaubMA1[],1,FALSE)),0,"100")</f>
        <v>0</v>
      </c>
      <c r="L17">
        <f>IF(ISERROR(VLOOKUP(B17,tbl_UrlaubMA2[],1,FALSE)),0,"100")</f>
        <v>0</v>
      </c>
      <c r="M17">
        <f>IF(ISERROR(VLOOKUP(B17,tbl_UrlaubMA3[],1,FALSE)),0,"100")</f>
        <v>0</v>
      </c>
      <c r="N17">
        <f>IF(ISERROR(VLOOKUP(B17,tbl_UrlaubMA4[],1,FALSE)),0,"100")</f>
        <v>0</v>
      </c>
      <c r="O17" s="13">
        <f t="shared" si="0"/>
        <v>2</v>
      </c>
      <c r="P17" s="8">
        <f t="shared" si="7"/>
        <v>44241</v>
      </c>
      <c r="Q17" s="4" t="str">
        <f t="shared" si="2"/>
        <v>So</v>
      </c>
      <c r="R17" s="4" t="str">
        <f>IF(WEEKDAY(P17)=2,"KW "&amp;WEEKNUM(P17)&amp;" ","")&amp;IF(ISERROR(VLOOKUP(P17,tblTermine[],2,FALSE)),"",VLOOKUP(P17,tblTermine[],2,FALSE)&amp;" ")&amp;IF(ISERROR(VLOOKUP(P17,tblFeiertage[],2,FALSE)),"",VLOOKUP(P17,tblFeiertage[],2,FALSE)&amp;" ")&amp;IF(ISERROR(VLOOKUP(P17,tblBesondereTage[],2,FALSE)),"",VLOOKUP(P17,tblBesondereTage[],2,FALSE)&amp;" ")</f>
        <v xml:space="preserve">Valentinstag </v>
      </c>
      <c r="S17" s="5"/>
      <c r="T17" s="5"/>
      <c r="U17" s="5"/>
      <c r="V17" s="9"/>
      <c r="W17" t="str">
        <f>IF(ISERROR(VLOOKUP(P17,tblTermine[],2,FALSE)),"",VLOOKUP(P17,tblTermine[],2,FALSE))</f>
        <v/>
      </c>
      <c r="X17" s="26">
        <f>IF(ISERROR(VLOOKUP(P17,tblSchulferien[],1,FALSE)),"0","1")+IF(Q17="So",10,0)++IF(Q17="Sa",5,0)+IF(ISERROR(VLOOKUP(P17,tblFeiertage[],2,FALSE)),"0","20")</f>
        <v>10</v>
      </c>
      <c r="Y17">
        <f>IF(ISERROR(VLOOKUP(P17,tbl_UrlaubMA1[],1,FALSE)),0,"100")</f>
        <v>0</v>
      </c>
      <c r="Z17">
        <f>IF(ISERROR(VLOOKUP(P17,tbl_UrlaubMA2[],1,FALSE)),0,"100")</f>
        <v>0</v>
      </c>
      <c r="AA17">
        <f>IF(ISERROR(VLOOKUP(P17,tbl_UrlaubMA3[],1,FALSE)),0,"100")</f>
        <v>0</v>
      </c>
      <c r="AB17">
        <f>IF(ISERROR(VLOOKUP(P17,tbl_UrlaubMA4[],1,FALSE)),0,"100")</f>
        <v>0</v>
      </c>
      <c r="AC17" s="13"/>
      <c r="AD17" s="8">
        <f t="shared" si="8"/>
        <v>44269</v>
      </c>
      <c r="AE17" s="4" t="str">
        <f t="shared" si="3"/>
        <v>So</v>
      </c>
      <c r="AF17" s="4" t="str">
        <f>IF(WEEKDAY(AD17)=2,"KW "&amp;WEEKNUM(AD17)&amp;" ","")&amp;IF(ISERROR(VLOOKUP(AD17,tblTermine[],2,FALSE)),"",VLOOKUP(AD17,tblTermine[],2,FALSE)&amp;" ")&amp;IF(ISERROR(VLOOKUP(AD17,tblFeiertage[],2,FALSE)),"",VLOOKUP(AD17,tblFeiertage[],2,FALSE)&amp;" ")&amp;IF(ISERROR(VLOOKUP(AD17,tblBesondereTage[],2,FALSE)),"",VLOOKUP(AD17,tblBesondereTage[],2,FALSE)&amp;" ")</f>
        <v/>
      </c>
      <c r="AG17" s="5"/>
      <c r="AH17" s="5"/>
      <c r="AI17" s="5"/>
      <c r="AJ17" s="9"/>
      <c r="AK17" t="str">
        <f>IF(ISERROR(VLOOKUP(AD17,tblTermine[],2,FALSE)),"",VLOOKUP(AD17,tblTermine[],2,FALSE))</f>
        <v/>
      </c>
      <c r="AL17" s="26">
        <f>IF(ISERROR(VLOOKUP(AD17,tblSchulferien[],1,FALSE)),"0","1")+IF(AE17="So",10,0)++IF(AE17="Sa",5,0)+IF(ISERROR(VLOOKUP(AD17,tblFeiertage[],2,FALSE)),"0","20")</f>
        <v>10</v>
      </c>
      <c r="AM17">
        <f>IF(ISERROR(VLOOKUP(AD17,tbl_UrlaubMA1[],1,FALSE)),0,"100")</f>
        <v>0</v>
      </c>
      <c r="AN17">
        <f>IF(ISERROR(VLOOKUP(AD17,tbl_UrlaubMA2[],1,FALSE)),0,"100")</f>
        <v>0</v>
      </c>
      <c r="AO17">
        <f>IF(ISERROR(VLOOKUP(AD17,tbl_UrlaubMA3[],1,FALSE)),0,"100")</f>
        <v>0</v>
      </c>
      <c r="AP17">
        <f>IF(ISERROR(VLOOKUP(AD17,tbl_UrlaubMA4[],1,FALSE)),0,"100")</f>
        <v>0</v>
      </c>
      <c r="AQ17" s="13"/>
      <c r="AR17" s="8">
        <f t="shared" si="9"/>
        <v>44300</v>
      </c>
      <c r="AS17" s="4" t="str">
        <f t="shared" si="4"/>
        <v>Mi</v>
      </c>
      <c r="AT17" s="4" t="str">
        <f>IF(WEEKDAY(AR17)=2,"KW "&amp;WEEKNUM(AR17)&amp;" ","")&amp;IF(ISERROR(VLOOKUP(AR17,tblTermine[],2,FALSE)),"",VLOOKUP(AR17,tblTermine[],2,FALSE)&amp;" ")&amp;IF(ISERROR(VLOOKUP(AR17,tblFeiertage[],2,FALSE)),"",VLOOKUP(AR17,tblFeiertage[],2,FALSE)&amp;" ")&amp;IF(ISERROR(VLOOKUP(AR17,tblBesondereTage[],2,FALSE)),"",VLOOKUP(AR17,tblBesondereTage[],2,FALSE)&amp;" ")</f>
        <v/>
      </c>
      <c r="AU17" s="5"/>
      <c r="AV17" s="5"/>
      <c r="AW17" s="5"/>
      <c r="AX17" s="9"/>
      <c r="AY17" t="str">
        <f>IF(ISERROR(VLOOKUP(AR17,tblTermine[],2,FALSE)),"",VLOOKUP(AR17,tblTermine[],2,FALSE))</f>
        <v/>
      </c>
      <c r="AZ17" s="26">
        <f>IF(ISERROR(VLOOKUP(AR17,tblSchulferien[],1,FALSE)),"0","1")+IF(AS17="So",10,0)++IF(AS17="Sa",5,0)+IF(ISERROR(VLOOKUP(AR17,tblFeiertage[],2,FALSE)),"0","20")</f>
        <v>0</v>
      </c>
      <c r="BA17">
        <f>IF(ISERROR(VLOOKUP(AR17,tbl_UrlaubMA1[],1,FALSE)),0,"100")</f>
        <v>0</v>
      </c>
      <c r="BB17">
        <f>IF(ISERROR(VLOOKUP(AR17,tbl_UrlaubMA2[],1,FALSE)),0,"100")</f>
        <v>0</v>
      </c>
      <c r="BC17">
        <f>IF(ISERROR(VLOOKUP(AR17,tbl_UrlaubMA3[],1,FALSE)),0,"100")</f>
        <v>0</v>
      </c>
      <c r="BD17">
        <f>IF(ISERROR(VLOOKUP(AR17,tbl_UrlaubMA4[],1,FALSE)),0,"100")</f>
        <v>0</v>
      </c>
      <c r="BE17" s="13"/>
      <c r="BF17" s="8">
        <f t="shared" si="10"/>
        <v>44330</v>
      </c>
      <c r="BG17" s="4" t="str">
        <f t="shared" si="5"/>
        <v>Fr</v>
      </c>
      <c r="BH17" s="4" t="str">
        <f>IF(WEEKDAY(BF17)=2,"KW "&amp;WEEKNUM(BF17)&amp;" ","")&amp;IF(ISERROR(VLOOKUP(BF17,tblTermine[],2,FALSE)),"",VLOOKUP(BF17,tblTermine[],2,FALSE)&amp;" ")&amp;IF(ISERROR(VLOOKUP(BF17,tblFeiertage[],2,FALSE)),"",VLOOKUP(BF17,tblFeiertage[],2,FALSE)&amp;" ")&amp;IF(ISERROR(VLOOKUP(BF17,tblBesondereTage[],2,FALSE)),"",VLOOKUP(BF17,tblBesondereTage[],2,FALSE)&amp;" ")</f>
        <v/>
      </c>
      <c r="BI17" s="5"/>
      <c r="BJ17" s="5"/>
      <c r="BK17" s="5"/>
      <c r="BL17" s="9"/>
      <c r="BM17" t="str">
        <f>IF(ISERROR(VLOOKUP(BF17,tblTermine[],2,FALSE)),"",VLOOKUP(BF17,tblTermine[],2,FALSE))</f>
        <v/>
      </c>
      <c r="BN17" s="26">
        <f>IF(ISERROR(VLOOKUP(BF17,tblSchulferien[],1,FALSE)),"0","1")+IF(BG17="So",10,0)++IF(BG17="Sa",5,0)+IF(ISERROR(VLOOKUP(BF17,tblFeiertage[],2,FALSE)),"0","20")</f>
        <v>0</v>
      </c>
      <c r="BO17">
        <f>IF(ISERROR(VLOOKUP(BF17,tbl_UrlaubMA1[],1,FALSE)),0,"100")</f>
        <v>0</v>
      </c>
      <c r="BP17">
        <f>IF(ISERROR(VLOOKUP(BF17,tbl_UrlaubMA2[],1,FALSE)),0,"100")</f>
        <v>0</v>
      </c>
      <c r="BQ17">
        <f>IF(ISERROR(VLOOKUP(BF17,tbl_UrlaubMA3[],1,FALSE)),0,"100")</f>
        <v>0</v>
      </c>
      <c r="BR17">
        <f>IF(ISERROR(VLOOKUP(BF17,tbl_UrlaubMA4[],1,FALSE)),0,"100")</f>
        <v>0</v>
      </c>
      <c r="BS17" s="13"/>
      <c r="BT17" s="8">
        <f t="shared" si="11"/>
        <v>44361</v>
      </c>
      <c r="BU17" s="4" t="str">
        <f t="shared" si="6"/>
        <v>Mo</v>
      </c>
      <c r="BV17" s="4" t="str">
        <f>IF(WEEKDAY(BT17)=2,"KW "&amp;WEEKNUM(BT17)&amp;" ","")&amp;IF(ISERROR(VLOOKUP(BT17,tblTermine[],2,FALSE)),"",VLOOKUP(BT17,tblTermine[],2,FALSE)&amp;" ")&amp;IF(ISERROR(VLOOKUP(BT17,tblFeiertage[],2,FALSE)),"",VLOOKUP(BT17,tblFeiertage[],2,FALSE)&amp;" ")&amp;IF(ISERROR(VLOOKUP(BT17,tblBesondereTage[],2,FALSE)),"",VLOOKUP(BT17,tblBesondereTage[],2,FALSE)&amp;" ")</f>
        <v xml:space="preserve">KW 25 </v>
      </c>
      <c r="BW17" s="5"/>
      <c r="BX17" s="5"/>
      <c r="BY17" s="5"/>
      <c r="BZ17" s="9"/>
      <c r="CA17" t="str">
        <f>IF(ISERROR(VLOOKUP(BT17,tblTermine[],2,FALSE)),"",VLOOKUP(BT17,tblTermine[],2,FALSE))</f>
        <v/>
      </c>
      <c r="CB17" s="26">
        <f>IF(ISERROR(VLOOKUP(BT17,tblSchulferien[],1,FALSE)),"0","1")+IF(BU17="So",10,0)++IF(BU17="Sa",5,0)+IF(ISERROR(VLOOKUP(BT17,tblFeiertage[],2,FALSE)),"0","20")</f>
        <v>0</v>
      </c>
      <c r="CC17">
        <f>IF(ISERROR(VLOOKUP(BT17,tbl_UrlaubMA1[],1,FALSE)),0,"100")</f>
        <v>0</v>
      </c>
      <c r="CD17">
        <f>IF(ISERROR(VLOOKUP(BT17,tbl_UrlaubMA2[],1,FALSE)),0,"100")</f>
        <v>0</v>
      </c>
      <c r="CE17">
        <f>IF(ISERROR(VLOOKUP(BT17,tbl_UrlaubMA3[],1,FALSE)),0,"100")</f>
        <v>0</v>
      </c>
      <c r="CF17">
        <f>IF(ISERROR(VLOOKUP(BT17,tbl_UrlaubMA4[],1,FALSE)),0,"100")</f>
        <v>0</v>
      </c>
      <c r="CG17" s="13"/>
    </row>
    <row r="18" spans="1:85" x14ac:dyDescent="0.3">
      <c r="A18" s="13"/>
      <c r="B18" s="8">
        <f t="shared" si="12"/>
        <v>44211</v>
      </c>
      <c r="C18" s="4" t="str">
        <f t="shared" si="1"/>
        <v>Fr</v>
      </c>
      <c r="D18" s="4" t="str">
        <f>IF(WEEKDAY(B18)=2,"KW "&amp;WEEKNUM(B18)&amp;" ","")&amp;IF(ISERROR(VLOOKUP(B18,tblTermine[],2,FALSE)),"",VLOOKUP(B18,tblTermine[],2,FALSE)&amp;" ")&amp;IF(ISERROR(VLOOKUP(B18,tblFeiertage[],2,FALSE)),"",VLOOKUP(B18,tblFeiertage[],2,FALSE)&amp;" ")&amp;IF(ISERROR(VLOOKUP(B18,tblBesondereTage[],2,FALSE)),"",VLOOKUP(B18,tblBesondereTage[],2,FALSE)&amp;" ")</f>
        <v/>
      </c>
      <c r="E18" s="5"/>
      <c r="F18" s="5"/>
      <c r="G18" s="5"/>
      <c r="H18" s="9"/>
      <c r="I18" t="str">
        <f>IF(ISERROR(VLOOKUP(B18,tblTermine[],2,FALSE)),"",VLOOKUP(B18,tblTermine[],2,FALSE))</f>
        <v/>
      </c>
      <c r="J18" s="26">
        <f>IF(ISERROR(VLOOKUP(B18,tblSchulferien[],1,FALSE)),"0","1")+IF(C18="So",10,0)++IF(C18="Sa",5,0)+IF(ISERROR(VLOOKUP(B18,tblFeiertage[],2,FALSE)),"0","20")</f>
        <v>0</v>
      </c>
      <c r="K18">
        <f>IF(ISERROR(VLOOKUP(B18,tbl_UrlaubMA1[],1,FALSE)),0,"100")</f>
        <v>0</v>
      </c>
      <c r="L18">
        <f>IF(ISERROR(VLOOKUP(B18,tbl_UrlaubMA2[],1,FALSE)),0,"100")</f>
        <v>0</v>
      </c>
      <c r="M18">
        <f>IF(ISERROR(VLOOKUP(B18,tbl_UrlaubMA3[],1,FALSE)),0,"100")</f>
        <v>0</v>
      </c>
      <c r="N18">
        <f>IF(ISERROR(VLOOKUP(B18,tbl_UrlaubMA4[],1,FALSE)),0,"100")</f>
        <v>0</v>
      </c>
      <c r="O18" s="13">
        <f t="shared" si="0"/>
        <v>2</v>
      </c>
      <c r="P18" s="8">
        <f t="shared" si="7"/>
        <v>44242</v>
      </c>
      <c r="Q18" s="4" t="str">
        <f t="shared" si="2"/>
        <v>Mo</v>
      </c>
      <c r="R18" s="4" t="str">
        <f>IF(WEEKDAY(P18)=2,"KW "&amp;WEEKNUM(P18)&amp;" ","")&amp;IF(ISERROR(VLOOKUP(P18,tblTermine[],2,FALSE)),"",VLOOKUP(P18,tblTermine[],2,FALSE)&amp;" ")&amp;IF(ISERROR(VLOOKUP(P18,tblFeiertage[],2,FALSE)),"",VLOOKUP(P18,tblFeiertage[],2,FALSE)&amp;" ")&amp;IF(ISERROR(VLOOKUP(P18,tblBesondereTage[],2,FALSE)),"",VLOOKUP(P18,tblBesondereTage[],2,FALSE)&amp;" ")</f>
        <v xml:space="preserve">KW 8 Rosenmontag </v>
      </c>
      <c r="S18" s="5"/>
      <c r="T18" s="5"/>
      <c r="U18" s="5"/>
      <c r="V18" s="9"/>
      <c r="W18" t="str">
        <f>IF(ISERROR(VLOOKUP(P18,tblTermine[],2,FALSE)),"",VLOOKUP(P18,tblTermine[],2,FALSE))</f>
        <v/>
      </c>
      <c r="X18" s="26">
        <f>IF(ISERROR(VLOOKUP(P18,tblSchulferien[],1,FALSE)),"0","1")+IF(Q18="So",10,0)++IF(Q18="Sa",5,0)+IF(ISERROR(VLOOKUP(P18,tblFeiertage[],2,FALSE)),"0","20")</f>
        <v>1</v>
      </c>
      <c r="Y18">
        <f>IF(ISERROR(VLOOKUP(P18,tbl_UrlaubMA1[],1,FALSE)),0,"100")</f>
        <v>0</v>
      </c>
      <c r="Z18">
        <f>IF(ISERROR(VLOOKUP(P18,tbl_UrlaubMA2[],1,FALSE)),0,"100")</f>
        <v>0</v>
      </c>
      <c r="AA18">
        <f>IF(ISERROR(VLOOKUP(P18,tbl_UrlaubMA3[],1,FALSE)),0,"100")</f>
        <v>0</v>
      </c>
      <c r="AB18">
        <f>IF(ISERROR(VLOOKUP(P18,tbl_UrlaubMA4[],1,FALSE)),0,"100")</f>
        <v>0</v>
      </c>
      <c r="AC18" s="13"/>
      <c r="AD18" s="8">
        <f t="shared" si="8"/>
        <v>44270</v>
      </c>
      <c r="AE18" s="4" t="str">
        <f t="shared" si="3"/>
        <v>Mo</v>
      </c>
      <c r="AF18" s="4" t="str">
        <f>IF(WEEKDAY(AD18)=2,"KW "&amp;WEEKNUM(AD18)&amp;" ","")&amp;IF(ISERROR(VLOOKUP(AD18,tblTermine[],2,FALSE)),"",VLOOKUP(AD18,tblTermine[],2,FALSE)&amp;" ")&amp;IF(ISERROR(VLOOKUP(AD18,tblFeiertage[],2,FALSE)),"",VLOOKUP(AD18,tblFeiertage[],2,FALSE)&amp;" ")&amp;IF(ISERROR(VLOOKUP(AD18,tblBesondereTage[],2,FALSE)),"",VLOOKUP(AD18,tblBesondereTage[],2,FALSE)&amp;" ")</f>
        <v xml:space="preserve">KW 12 </v>
      </c>
      <c r="AG18" s="5"/>
      <c r="AH18" s="5"/>
      <c r="AI18" s="5"/>
      <c r="AJ18" s="9"/>
      <c r="AK18" t="str">
        <f>IF(ISERROR(VLOOKUP(AD18,tblTermine[],2,FALSE)),"",VLOOKUP(AD18,tblTermine[],2,FALSE))</f>
        <v/>
      </c>
      <c r="AL18" s="26">
        <f>IF(ISERROR(VLOOKUP(AD18,tblSchulferien[],1,FALSE)),"0","1")+IF(AE18="So",10,0)++IF(AE18="Sa",5,0)+IF(ISERROR(VLOOKUP(AD18,tblFeiertage[],2,FALSE)),"0","20")</f>
        <v>0</v>
      </c>
      <c r="AM18">
        <f>IF(ISERROR(VLOOKUP(AD18,tbl_UrlaubMA1[],1,FALSE)),0,"100")</f>
        <v>0</v>
      </c>
      <c r="AN18">
        <f>IF(ISERROR(VLOOKUP(AD18,tbl_UrlaubMA2[],1,FALSE)),0,"100")</f>
        <v>0</v>
      </c>
      <c r="AO18">
        <f>IF(ISERROR(VLOOKUP(AD18,tbl_UrlaubMA3[],1,FALSE)),0,"100")</f>
        <v>0</v>
      </c>
      <c r="AP18">
        <f>IF(ISERROR(VLOOKUP(AD18,tbl_UrlaubMA4[],1,FALSE)),0,"100")</f>
        <v>0</v>
      </c>
      <c r="AQ18" s="13"/>
      <c r="AR18" s="8">
        <f t="shared" si="9"/>
        <v>44301</v>
      </c>
      <c r="AS18" s="4" t="str">
        <f t="shared" si="4"/>
        <v>Do</v>
      </c>
      <c r="AT18" s="4" t="str">
        <f>IF(WEEKDAY(AR18)=2,"KW "&amp;WEEKNUM(AR18)&amp;" ","")&amp;IF(ISERROR(VLOOKUP(AR18,tblTermine[],2,FALSE)),"",VLOOKUP(AR18,tblTermine[],2,FALSE)&amp;" ")&amp;IF(ISERROR(VLOOKUP(AR18,tblFeiertage[],2,FALSE)),"",VLOOKUP(AR18,tblFeiertage[],2,FALSE)&amp;" ")&amp;IF(ISERROR(VLOOKUP(AR18,tblBesondereTage[],2,FALSE)),"",VLOOKUP(AR18,tblBesondereTage[],2,FALSE)&amp;" ")</f>
        <v/>
      </c>
      <c r="AU18" s="5"/>
      <c r="AV18" s="5"/>
      <c r="AW18" s="5"/>
      <c r="AX18" s="9"/>
      <c r="AY18" t="str">
        <f>IF(ISERROR(VLOOKUP(AR18,tblTermine[],2,FALSE)),"",VLOOKUP(AR18,tblTermine[],2,FALSE))</f>
        <v/>
      </c>
      <c r="AZ18" s="26">
        <f>IF(ISERROR(VLOOKUP(AR18,tblSchulferien[],1,FALSE)),"0","1")+IF(AS18="So",10,0)++IF(AS18="Sa",5,0)+IF(ISERROR(VLOOKUP(AR18,tblFeiertage[],2,FALSE)),"0","20")</f>
        <v>0</v>
      </c>
      <c r="BA18">
        <f>IF(ISERROR(VLOOKUP(AR18,tbl_UrlaubMA1[],1,FALSE)),0,"100")</f>
        <v>0</v>
      </c>
      <c r="BB18">
        <f>IF(ISERROR(VLOOKUP(AR18,tbl_UrlaubMA2[],1,FALSE)),0,"100")</f>
        <v>0</v>
      </c>
      <c r="BC18">
        <f>IF(ISERROR(VLOOKUP(AR18,tbl_UrlaubMA3[],1,FALSE)),0,"100")</f>
        <v>0</v>
      </c>
      <c r="BD18">
        <f>IF(ISERROR(VLOOKUP(AR18,tbl_UrlaubMA4[],1,FALSE)),0,"100")</f>
        <v>0</v>
      </c>
      <c r="BE18" s="13"/>
      <c r="BF18" s="8">
        <f t="shared" si="10"/>
        <v>44331</v>
      </c>
      <c r="BG18" s="4" t="str">
        <f t="shared" si="5"/>
        <v>Sa</v>
      </c>
      <c r="BH18" s="4" t="str">
        <f>IF(WEEKDAY(BF18)=2,"KW "&amp;WEEKNUM(BF18)&amp;" ","")&amp;IF(ISERROR(VLOOKUP(BF18,tblTermine[],2,FALSE)),"",VLOOKUP(BF18,tblTermine[],2,FALSE)&amp;" ")&amp;IF(ISERROR(VLOOKUP(BF18,tblFeiertage[],2,FALSE)),"",VLOOKUP(BF18,tblFeiertage[],2,FALSE)&amp;" ")&amp;IF(ISERROR(VLOOKUP(BF18,tblBesondereTage[],2,FALSE)),"",VLOOKUP(BF18,tblBesondereTage[],2,FALSE)&amp;" ")</f>
        <v/>
      </c>
      <c r="BI18" s="5"/>
      <c r="BJ18" s="5"/>
      <c r="BK18" s="5"/>
      <c r="BL18" s="9"/>
      <c r="BM18" t="str">
        <f>IF(ISERROR(VLOOKUP(BF18,tblTermine[],2,FALSE)),"",VLOOKUP(BF18,tblTermine[],2,FALSE))</f>
        <v/>
      </c>
      <c r="BN18" s="26">
        <f>IF(ISERROR(VLOOKUP(BF18,tblSchulferien[],1,FALSE)),"0","1")+IF(BG18="So",10,0)++IF(BG18="Sa",5,0)+IF(ISERROR(VLOOKUP(BF18,tblFeiertage[],2,FALSE)),"0","20")</f>
        <v>5</v>
      </c>
      <c r="BO18">
        <f>IF(ISERROR(VLOOKUP(BF18,tbl_UrlaubMA1[],1,FALSE)),0,"100")</f>
        <v>0</v>
      </c>
      <c r="BP18">
        <f>IF(ISERROR(VLOOKUP(BF18,tbl_UrlaubMA2[],1,FALSE)),0,"100")</f>
        <v>0</v>
      </c>
      <c r="BQ18">
        <f>IF(ISERROR(VLOOKUP(BF18,tbl_UrlaubMA3[],1,FALSE)),0,"100")</f>
        <v>0</v>
      </c>
      <c r="BR18">
        <f>IF(ISERROR(VLOOKUP(BF18,tbl_UrlaubMA4[],1,FALSE)),0,"100")</f>
        <v>0</v>
      </c>
      <c r="BS18" s="13"/>
      <c r="BT18" s="8">
        <f t="shared" si="11"/>
        <v>44362</v>
      </c>
      <c r="BU18" s="4" t="str">
        <f t="shared" si="6"/>
        <v>Di</v>
      </c>
      <c r="BV18" s="4" t="str">
        <f>IF(WEEKDAY(BT18)=2,"KW "&amp;WEEKNUM(BT18)&amp;" ","")&amp;IF(ISERROR(VLOOKUP(BT18,tblTermine[],2,FALSE)),"",VLOOKUP(BT18,tblTermine[],2,FALSE)&amp;" ")&amp;IF(ISERROR(VLOOKUP(BT18,tblFeiertage[],2,FALSE)),"",VLOOKUP(BT18,tblFeiertage[],2,FALSE)&amp;" ")&amp;IF(ISERROR(VLOOKUP(BT18,tblBesondereTage[],2,FALSE)),"",VLOOKUP(BT18,tblBesondereTage[],2,FALSE)&amp;" ")</f>
        <v/>
      </c>
      <c r="BW18" s="5"/>
      <c r="BX18" s="5"/>
      <c r="BY18" s="5"/>
      <c r="BZ18" s="9"/>
      <c r="CA18" t="str">
        <f>IF(ISERROR(VLOOKUP(BT18,tblTermine[],2,FALSE)),"",VLOOKUP(BT18,tblTermine[],2,FALSE))</f>
        <v/>
      </c>
      <c r="CB18" s="26">
        <f>IF(ISERROR(VLOOKUP(BT18,tblSchulferien[],1,FALSE)),"0","1")+IF(BU18="So",10,0)++IF(BU18="Sa",5,0)+IF(ISERROR(VLOOKUP(BT18,tblFeiertage[],2,FALSE)),"0","20")</f>
        <v>0</v>
      </c>
      <c r="CC18">
        <f>IF(ISERROR(VLOOKUP(BT18,tbl_UrlaubMA1[],1,FALSE)),0,"100")</f>
        <v>0</v>
      </c>
      <c r="CD18">
        <f>IF(ISERROR(VLOOKUP(BT18,tbl_UrlaubMA2[],1,FALSE)),0,"100")</f>
        <v>0</v>
      </c>
      <c r="CE18">
        <f>IF(ISERROR(VLOOKUP(BT18,tbl_UrlaubMA3[],1,FALSE)),0,"100")</f>
        <v>0</v>
      </c>
      <c r="CF18">
        <f>IF(ISERROR(VLOOKUP(BT18,tbl_UrlaubMA4[],1,FALSE)),0,"100")</f>
        <v>0</v>
      </c>
      <c r="CG18" s="13"/>
    </row>
    <row r="19" spans="1:85" x14ac:dyDescent="0.3">
      <c r="A19" s="13"/>
      <c r="B19" s="8">
        <f t="shared" si="12"/>
        <v>44212</v>
      </c>
      <c r="C19" s="4" t="str">
        <f t="shared" si="1"/>
        <v>Sa</v>
      </c>
      <c r="D19" s="4" t="str">
        <f>IF(WEEKDAY(B19)=2,"KW "&amp;WEEKNUM(B19)&amp;" ","")&amp;IF(ISERROR(VLOOKUP(B19,tblTermine[],2,FALSE)),"",VLOOKUP(B19,tblTermine[],2,FALSE)&amp;" ")&amp;IF(ISERROR(VLOOKUP(B19,tblFeiertage[],2,FALSE)),"",VLOOKUP(B19,tblFeiertage[],2,FALSE)&amp;" ")&amp;IF(ISERROR(VLOOKUP(B19,tblBesondereTage[],2,FALSE)),"",VLOOKUP(B19,tblBesondereTage[],2,FALSE)&amp;" ")</f>
        <v/>
      </c>
      <c r="E19" s="5"/>
      <c r="F19" s="5"/>
      <c r="G19" s="5"/>
      <c r="H19" s="9"/>
      <c r="I19" t="str">
        <f>IF(ISERROR(VLOOKUP(B19,tblTermine[],2,FALSE)),"",VLOOKUP(B19,tblTermine[],2,FALSE))</f>
        <v/>
      </c>
      <c r="J19" s="26">
        <f>IF(ISERROR(VLOOKUP(B19,tblSchulferien[],1,FALSE)),"0","1")+IF(C19="So",10,0)++IF(C19="Sa",5,0)+IF(ISERROR(VLOOKUP(B19,tblFeiertage[],2,FALSE)),"0","20")</f>
        <v>5</v>
      </c>
      <c r="K19">
        <f>IF(ISERROR(VLOOKUP(B19,tbl_UrlaubMA1[],1,FALSE)),0,"100")</f>
        <v>0</v>
      </c>
      <c r="L19">
        <f>IF(ISERROR(VLOOKUP(B19,tbl_UrlaubMA2[],1,FALSE)),0,"100")</f>
        <v>0</v>
      </c>
      <c r="M19">
        <f>IF(ISERROR(VLOOKUP(B19,tbl_UrlaubMA3[],1,FALSE)),0,"100")</f>
        <v>0</v>
      </c>
      <c r="N19">
        <f>IF(ISERROR(VLOOKUP(B19,tbl_UrlaubMA4[],1,FALSE)),0,"100")</f>
        <v>0</v>
      </c>
      <c r="O19" s="13">
        <f t="shared" si="0"/>
        <v>2</v>
      </c>
      <c r="P19" s="8">
        <f t="shared" si="7"/>
        <v>44243</v>
      </c>
      <c r="Q19" s="4" t="str">
        <f t="shared" si="2"/>
        <v>Di</v>
      </c>
      <c r="R19" s="4" t="str">
        <f>IF(WEEKDAY(P19)=2,"KW "&amp;WEEKNUM(P19)&amp;" ","")&amp;IF(ISERROR(VLOOKUP(P19,tblTermine[],2,FALSE)),"",VLOOKUP(P19,tblTermine[],2,FALSE)&amp;" ")&amp;IF(ISERROR(VLOOKUP(P19,tblFeiertage[],2,FALSE)),"",VLOOKUP(P19,tblFeiertage[],2,FALSE)&amp;" ")&amp;IF(ISERROR(VLOOKUP(P19,tblBesondereTage[],2,FALSE)),"",VLOOKUP(P19,tblBesondereTage[],2,FALSE)&amp;" ")</f>
        <v xml:space="preserve">Faschingsdienstag </v>
      </c>
      <c r="S19" s="5"/>
      <c r="T19" s="5"/>
      <c r="U19" s="5"/>
      <c r="V19" s="9"/>
      <c r="W19" t="str">
        <f>IF(ISERROR(VLOOKUP(P19,tblTermine[],2,FALSE)),"",VLOOKUP(P19,tblTermine[],2,FALSE))</f>
        <v/>
      </c>
      <c r="X19" s="26">
        <f>IF(ISERROR(VLOOKUP(P19,tblSchulferien[],1,FALSE)),"0","1")+IF(Q19="So",10,0)++IF(Q19="Sa",5,0)+IF(ISERROR(VLOOKUP(P19,tblFeiertage[],2,FALSE)),"0","20")</f>
        <v>1</v>
      </c>
      <c r="Y19">
        <f>IF(ISERROR(VLOOKUP(P19,tbl_UrlaubMA1[],1,FALSE)),0,"100")</f>
        <v>0</v>
      </c>
      <c r="Z19">
        <f>IF(ISERROR(VLOOKUP(P19,tbl_UrlaubMA2[],1,FALSE)),0,"100")</f>
        <v>0</v>
      </c>
      <c r="AA19">
        <f>IF(ISERROR(VLOOKUP(P19,tbl_UrlaubMA3[],1,FALSE)),0,"100")</f>
        <v>0</v>
      </c>
      <c r="AB19">
        <f>IF(ISERROR(VLOOKUP(P19,tbl_UrlaubMA4[],1,FALSE)),0,"100")</f>
        <v>0</v>
      </c>
      <c r="AC19" s="13"/>
      <c r="AD19" s="8">
        <f t="shared" si="8"/>
        <v>44271</v>
      </c>
      <c r="AE19" s="4" t="str">
        <f t="shared" si="3"/>
        <v>Di</v>
      </c>
      <c r="AF19" s="4" t="str">
        <f>IF(WEEKDAY(AD19)=2,"KW "&amp;WEEKNUM(AD19)&amp;" ","")&amp;IF(ISERROR(VLOOKUP(AD19,tblTermine[],2,FALSE)),"",VLOOKUP(AD19,tblTermine[],2,FALSE)&amp;" ")&amp;IF(ISERROR(VLOOKUP(AD19,tblFeiertage[],2,FALSE)),"",VLOOKUP(AD19,tblFeiertage[],2,FALSE)&amp;" ")&amp;IF(ISERROR(VLOOKUP(AD19,tblBesondereTage[],2,FALSE)),"",VLOOKUP(AD19,tblBesondereTage[],2,FALSE)&amp;" ")</f>
        <v/>
      </c>
      <c r="AG19" s="5"/>
      <c r="AH19" s="5"/>
      <c r="AI19" s="5"/>
      <c r="AJ19" s="9"/>
      <c r="AK19" t="str">
        <f>IF(ISERROR(VLOOKUP(AD19,tblTermine[],2,FALSE)),"",VLOOKUP(AD19,tblTermine[],2,FALSE))</f>
        <v/>
      </c>
      <c r="AL19" s="26">
        <f>IF(ISERROR(VLOOKUP(AD19,tblSchulferien[],1,FALSE)),"0","1")+IF(AE19="So",10,0)++IF(AE19="Sa",5,0)+IF(ISERROR(VLOOKUP(AD19,tblFeiertage[],2,FALSE)),"0","20")</f>
        <v>0</v>
      </c>
      <c r="AM19">
        <f>IF(ISERROR(VLOOKUP(AD19,tbl_UrlaubMA1[],1,FALSE)),0,"100")</f>
        <v>0</v>
      </c>
      <c r="AN19">
        <f>IF(ISERROR(VLOOKUP(AD19,tbl_UrlaubMA2[],1,FALSE)),0,"100")</f>
        <v>0</v>
      </c>
      <c r="AO19">
        <f>IF(ISERROR(VLOOKUP(AD19,tbl_UrlaubMA3[],1,FALSE)),0,"100")</f>
        <v>0</v>
      </c>
      <c r="AP19">
        <f>IF(ISERROR(VLOOKUP(AD19,tbl_UrlaubMA4[],1,FALSE)),0,"100")</f>
        <v>0</v>
      </c>
      <c r="AQ19" s="13"/>
      <c r="AR19" s="8">
        <f t="shared" si="9"/>
        <v>44302</v>
      </c>
      <c r="AS19" s="4" t="str">
        <f t="shared" si="4"/>
        <v>Fr</v>
      </c>
      <c r="AT19" s="4" t="str">
        <f>IF(WEEKDAY(AR19)=2,"KW "&amp;WEEKNUM(AR19)&amp;" ","")&amp;IF(ISERROR(VLOOKUP(AR19,tblTermine[],2,FALSE)),"",VLOOKUP(AR19,tblTermine[],2,FALSE)&amp;" ")&amp;IF(ISERROR(VLOOKUP(AR19,tblFeiertage[],2,FALSE)),"",VLOOKUP(AR19,tblFeiertage[],2,FALSE)&amp;" ")&amp;IF(ISERROR(VLOOKUP(AR19,tblBesondereTage[],2,FALSE)),"",VLOOKUP(AR19,tblBesondereTage[],2,FALSE)&amp;" ")</f>
        <v/>
      </c>
      <c r="AU19" s="5"/>
      <c r="AV19" s="5"/>
      <c r="AW19" s="5"/>
      <c r="AX19" s="9"/>
      <c r="AY19" t="str">
        <f>IF(ISERROR(VLOOKUP(AR19,tblTermine[],2,FALSE)),"",VLOOKUP(AR19,tblTermine[],2,FALSE))</f>
        <v/>
      </c>
      <c r="AZ19" s="26">
        <f>IF(ISERROR(VLOOKUP(AR19,tblSchulferien[],1,FALSE)),"0","1")+IF(AS19="So",10,0)++IF(AS19="Sa",5,0)+IF(ISERROR(VLOOKUP(AR19,tblFeiertage[],2,FALSE)),"0","20")</f>
        <v>0</v>
      </c>
      <c r="BA19">
        <f>IF(ISERROR(VLOOKUP(AR19,tbl_UrlaubMA1[],1,FALSE)),0,"100")</f>
        <v>0</v>
      </c>
      <c r="BB19">
        <f>IF(ISERROR(VLOOKUP(AR19,tbl_UrlaubMA2[],1,FALSE)),0,"100")</f>
        <v>0</v>
      </c>
      <c r="BC19">
        <f>IF(ISERROR(VLOOKUP(AR19,tbl_UrlaubMA3[],1,FALSE)),0,"100")</f>
        <v>0</v>
      </c>
      <c r="BD19">
        <f>IF(ISERROR(VLOOKUP(AR19,tbl_UrlaubMA4[],1,FALSE)),0,"100")</f>
        <v>0</v>
      </c>
      <c r="BE19" s="13"/>
      <c r="BF19" s="8">
        <f t="shared" si="10"/>
        <v>44332</v>
      </c>
      <c r="BG19" s="4" t="str">
        <f t="shared" si="5"/>
        <v>So</v>
      </c>
      <c r="BH19" s="4" t="str">
        <f>IF(WEEKDAY(BF19)=2,"KW "&amp;WEEKNUM(BF19)&amp;" ","")&amp;IF(ISERROR(VLOOKUP(BF19,tblTermine[],2,FALSE)),"",VLOOKUP(BF19,tblTermine[],2,FALSE)&amp;" ")&amp;IF(ISERROR(VLOOKUP(BF19,tblFeiertage[],2,FALSE)),"",VLOOKUP(BF19,tblFeiertage[],2,FALSE)&amp;" ")&amp;IF(ISERROR(VLOOKUP(BF19,tblBesondereTage[],2,FALSE)),"",VLOOKUP(BF19,tblBesondereTage[],2,FALSE)&amp;" ")</f>
        <v/>
      </c>
      <c r="BI19" s="5"/>
      <c r="BJ19" s="5"/>
      <c r="BK19" s="5"/>
      <c r="BL19" s="9"/>
      <c r="BM19" t="str">
        <f>IF(ISERROR(VLOOKUP(BF19,tblTermine[],2,FALSE)),"",VLOOKUP(BF19,tblTermine[],2,FALSE))</f>
        <v/>
      </c>
      <c r="BN19" s="26">
        <f>IF(ISERROR(VLOOKUP(BF19,tblSchulferien[],1,FALSE)),"0","1")+IF(BG19="So",10,0)++IF(BG19="Sa",5,0)+IF(ISERROR(VLOOKUP(BF19,tblFeiertage[],2,FALSE)),"0","20")</f>
        <v>10</v>
      </c>
      <c r="BO19">
        <f>IF(ISERROR(VLOOKUP(BF19,tbl_UrlaubMA1[],1,FALSE)),0,"100")</f>
        <v>0</v>
      </c>
      <c r="BP19">
        <f>IF(ISERROR(VLOOKUP(BF19,tbl_UrlaubMA2[],1,FALSE)),0,"100")</f>
        <v>0</v>
      </c>
      <c r="BQ19">
        <f>IF(ISERROR(VLOOKUP(BF19,tbl_UrlaubMA3[],1,FALSE)),0,"100")</f>
        <v>0</v>
      </c>
      <c r="BR19">
        <f>IF(ISERROR(VLOOKUP(BF19,tbl_UrlaubMA4[],1,FALSE)),0,"100")</f>
        <v>0</v>
      </c>
      <c r="BS19" s="13"/>
      <c r="BT19" s="8">
        <f t="shared" si="11"/>
        <v>44363</v>
      </c>
      <c r="BU19" s="4" t="str">
        <f t="shared" si="6"/>
        <v>Mi</v>
      </c>
      <c r="BV19" s="4" t="str">
        <f>IF(WEEKDAY(BT19)=2,"KW "&amp;WEEKNUM(BT19)&amp;" ","")&amp;IF(ISERROR(VLOOKUP(BT19,tblTermine[],2,FALSE)),"",VLOOKUP(BT19,tblTermine[],2,FALSE)&amp;" ")&amp;IF(ISERROR(VLOOKUP(BT19,tblFeiertage[],2,FALSE)),"",VLOOKUP(BT19,tblFeiertage[],2,FALSE)&amp;" ")&amp;IF(ISERROR(VLOOKUP(BT19,tblBesondereTage[],2,FALSE)),"",VLOOKUP(BT19,tblBesondereTage[],2,FALSE)&amp;" ")</f>
        <v/>
      </c>
      <c r="BW19" s="5"/>
      <c r="BX19" s="5"/>
      <c r="BY19" s="5"/>
      <c r="BZ19" s="9"/>
      <c r="CA19" t="str">
        <f>IF(ISERROR(VLOOKUP(BT19,tblTermine[],2,FALSE)),"",VLOOKUP(BT19,tblTermine[],2,FALSE))</f>
        <v/>
      </c>
      <c r="CB19" s="26">
        <f>IF(ISERROR(VLOOKUP(BT19,tblSchulferien[],1,FALSE)),"0","1")+IF(BU19="So",10,0)++IF(BU19="Sa",5,0)+IF(ISERROR(VLOOKUP(BT19,tblFeiertage[],2,FALSE)),"0","20")</f>
        <v>0</v>
      </c>
      <c r="CC19">
        <f>IF(ISERROR(VLOOKUP(BT19,tbl_UrlaubMA1[],1,FALSE)),0,"100")</f>
        <v>0</v>
      </c>
      <c r="CD19">
        <f>IF(ISERROR(VLOOKUP(BT19,tbl_UrlaubMA2[],1,FALSE)),0,"100")</f>
        <v>0</v>
      </c>
      <c r="CE19">
        <f>IF(ISERROR(VLOOKUP(BT19,tbl_UrlaubMA3[],1,FALSE)),0,"100")</f>
        <v>0</v>
      </c>
      <c r="CF19">
        <f>IF(ISERROR(VLOOKUP(BT19,tbl_UrlaubMA4[],1,FALSE)),0,"100")</f>
        <v>0</v>
      </c>
      <c r="CG19" s="13"/>
    </row>
    <row r="20" spans="1:85" x14ac:dyDescent="0.3">
      <c r="A20" s="13"/>
      <c r="B20" s="8">
        <f t="shared" si="12"/>
        <v>44213</v>
      </c>
      <c r="C20" s="4" t="str">
        <f t="shared" si="1"/>
        <v>So</v>
      </c>
      <c r="D20" s="4" t="str">
        <f>IF(WEEKDAY(B20)=2,"KW "&amp;WEEKNUM(B20)&amp;" ","")&amp;IF(ISERROR(VLOOKUP(B20,tblTermine[],2,FALSE)),"",VLOOKUP(B20,tblTermine[],2,FALSE)&amp;" ")&amp;IF(ISERROR(VLOOKUP(B20,tblFeiertage[],2,FALSE)),"",VLOOKUP(B20,tblFeiertage[],2,FALSE)&amp;" ")&amp;IF(ISERROR(VLOOKUP(B20,tblBesondereTage[],2,FALSE)),"",VLOOKUP(B20,tblBesondereTage[],2,FALSE)&amp;" ")</f>
        <v/>
      </c>
      <c r="E20" s="5"/>
      <c r="F20" s="5"/>
      <c r="G20" s="5"/>
      <c r="H20" s="9"/>
      <c r="I20" t="str">
        <f>IF(ISERROR(VLOOKUP(B20,tblTermine[],2,FALSE)),"",VLOOKUP(B20,tblTermine[],2,FALSE))</f>
        <v/>
      </c>
      <c r="J20" s="26">
        <f>IF(ISERROR(VLOOKUP(B20,tblSchulferien[],1,FALSE)),"0","1")+IF(C20="So",10,0)++IF(C20="Sa",5,0)+IF(ISERROR(VLOOKUP(B20,tblFeiertage[],2,FALSE)),"0","20")</f>
        <v>10</v>
      </c>
      <c r="K20">
        <f>IF(ISERROR(VLOOKUP(B20,tbl_UrlaubMA1[],1,FALSE)),0,"100")</f>
        <v>0</v>
      </c>
      <c r="L20">
        <f>IF(ISERROR(VLOOKUP(B20,tbl_UrlaubMA2[],1,FALSE)),0,"100")</f>
        <v>0</v>
      </c>
      <c r="M20">
        <f>IF(ISERROR(VLOOKUP(B20,tbl_UrlaubMA3[],1,FALSE)),0,"100")</f>
        <v>0</v>
      </c>
      <c r="N20">
        <f>IF(ISERROR(VLOOKUP(B20,tbl_UrlaubMA4[],1,FALSE)),0,"100")</f>
        <v>0</v>
      </c>
      <c r="O20" s="13">
        <f t="shared" si="0"/>
        <v>2</v>
      </c>
      <c r="P20" s="8">
        <f t="shared" si="7"/>
        <v>44244</v>
      </c>
      <c r="Q20" s="4" t="str">
        <f t="shared" si="2"/>
        <v>Mi</v>
      </c>
      <c r="R20" s="4" t="str">
        <f>IF(WEEKDAY(P20)=2,"KW "&amp;WEEKNUM(P20)&amp;" ","")&amp;IF(ISERROR(VLOOKUP(P20,tblTermine[],2,FALSE)),"",VLOOKUP(P20,tblTermine[],2,FALSE)&amp;" ")&amp;IF(ISERROR(VLOOKUP(P20,tblFeiertage[],2,FALSE)),"",VLOOKUP(P20,tblFeiertage[],2,FALSE)&amp;" ")&amp;IF(ISERROR(VLOOKUP(P20,tblBesondereTage[],2,FALSE)),"",VLOOKUP(P20,tblBesondereTage[],2,FALSE)&amp;" ")</f>
        <v xml:space="preserve">Aschermittwoch </v>
      </c>
      <c r="S20" s="5"/>
      <c r="T20" s="5"/>
      <c r="U20" s="5"/>
      <c r="V20" s="9"/>
      <c r="W20" t="str">
        <f>IF(ISERROR(VLOOKUP(P20,tblTermine[],2,FALSE)),"",VLOOKUP(P20,tblTermine[],2,FALSE))</f>
        <v/>
      </c>
      <c r="X20" s="26">
        <f>IF(ISERROR(VLOOKUP(P20,tblSchulferien[],1,FALSE)),"0","1")+IF(Q20="So",10,0)++IF(Q20="Sa",5,0)+IF(ISERROR(VLOOKUP(P20,tblFeiertage[],2,FALSE)),"0","20")</f>
        <v>1</v>
      </c>
      <c r="Y20">
        <f>IF(ISERROR(VLOOKUP(P20,tbl_UrlaubMA1[],1,FALSE)),0,"100")</f>
        <v>0</v>
      </c>
      <c r="Z20">
        <f>IF(ISERROR(VLOOKUP(P20,tbl_UrlaubMA2[],1,FALSE)),0,"100")</f>
        <v>0</v>
      </c>
      <c r="AA20">
        <f>IF(ISERROR(VLOOKUP(P20,tbl_UrlaubMA3[],1,FALSE)),0,"100")</f>
        <v>0</v>
      </c>
      <c r="AB20">
        <f>IF(ISERROR(VLOOKUP(P20,tbl_UrlaubMA4[],1,FALSE)),0,"100")</f>
        <v>0</v>
      </c>
      <c r="AC20" s="13"/>
      <c r="AD20" s="8">
        <f t="shared" si="8"/>
        <v>44272</v>
      </c>
      <c r="AE20" s="4" t="str">
        <f t="shared" si="3"/>
        <v>Mi</v>
      </c>
      <c r="AF20" s="4" t="str">
        <f>IF(WEEKDAY(AD20)=2,"KW "&amp;WEEKNUM(AD20)&amp;" ","")&amp;IF(ISERROR(VLOOKUP(AD20,tblTermine[],2,FALSE)),"",VLOOKUP(AD20,tblTermine[],2,FALSE)&amp;" ")&amp;IF(ISERROR(VLOOKUP(AD20,tblFeiertage[],2,FALSE)),"",VLOOKUP(AD20,tblFeiertage[],2,FALSE)&amp;" ")&amp;IF(ISERROR(VLOOKUP(AD20,tblBesondereTage[],2,FALSE)),"",VLOOKUP(AD20,tblBesondereTage[],2,FALSE)&amp;" ")</f>
        <v/>
      </c>
      <c r="AG20" s="5"/>
      <c r="AH20" s="5"/>
      <c r="AI20" s="5"/>
      <c r="AJ20" s="9"/>
      <c r="AK20" t="str">
        <f>IF(ISERROR(VLOOKUP(AD20,tblTermine[],2,FALSE)),"",VLOOKUP(AD20,tblTermine[],2,FALSE))</f>
        <v/>
      </c>
      <c r="AL20" s="26">
        <f>IF(ISERROR(VLOOKUP(AD20,tblSchulferien[],1,FALSE)),"0","1")+IF(AE20="So",10,0)++IF(AE20="Sa",5,0)+IF(ISERROR(VLOOKUP(AD20,tblFeiertage[],2,FALSE)),"0","20")</f>
        <v>0</v>
      </c>
      <c r="AM20">
        <f>IF(ISERROR(VLOOKUP(AD20,tbl_UrlaubMA1[],1,FALSE)),0,"100")</f>
        <v>0</v>
      </c>
      <c r="AN20">
        <f>IF(ISERROR(VLOOKUP(AD20,tbl_UrlaubMA2[],1,FALSE)),0,"100")</f>
        <v>0</v>
      </c>
      <c r="AO20">
        <f>IF(ISERROR(VLOOKUP(AD20,tbl_UrlaubMA3[],1,FALSE)),0,"100")</f>
        <v>0</v>
      </c>
      <c r="AP20">
        <f>IF(ISERROR(VLOOKUP(AD20,tbl_UrlaubMA4[],1,FALSE)),0,"100")</f>
        <v>0</v>
      </c>
      <c r="AQ20" s="13"/>
      <c r="AR20" s="8">
        <f t="shared" si="9"/>
        <v>44303</v>
      </c>
      <c r="AS20" s="4" t="str">
        <f t="shared" si="4"/>
        <v>Sa</v>
      </c>
      <c r="AT20" s="4" t="str">
        <f>IF(WEEKDAY(AR20)=2,"KW "&amp;WEEKNUM(AR20)&amp;" ","")&amp;IF(ISERROR(VLOOKUP(AR20,tblTermine[],2,FALSE)),"",VLOOKUP(AR20,tblTermine[],2,FALSE)&amp;" ")&amp;IF(ISERROR(VLOOKUP(AR20,tblFeiertage[],2,FALSE)),"",VLOOKUP(AR20,tblFeiertage[],2,FALSE)&amp;" ")&amp;IF(ISERROR(VLOOKUP(AR20,tblBesondereTage[],2,FALSE)),"",VLOOKUP(AR20,tblBesondereTage[],2,FALSE)&amp;" ")</f>
        <v/>
      </c>
      <c r="AU20" s="5"/>
      <c r="AV20" s="5"/>
      <c r="AW20" s="5"/>
      <c r="AX20" s="9"/>
      <c r="AY20" t="str">
        <f>IF(ISERROR(VLOOKUP(AR20,tblTermine[],2,FALSE)),"",VLOOKUP(AR20,tblTermine[],2,FALSE))</f>
        <v/>
      </c>
      <c r="AZ20" s="26">
        <f>IF(ISERROR(VLOOKUP(AR20,tblSchulferien[],1,FALSE)),"0","1")+IF(AS20="So",10,0)++IF(AS20="Sa",5,0)+IF(ISERROR(VLOOKUP(AR20,tblFeiertage[],2,FALSE)),"0","20")</f>
        <v>5</v>
      </c>
      <c r="BA20">
        <f>IF(ISERROR(VLOOKUP(AR20,tbl_UrlaubMA1[],1,FALSE)),0,"100")</f>
        <v>0</v>
      </c>
      <c r="BB20">
        <f>IF(ISERROR(VLOOKUP(AR20,tbl_UrlaubMA2[],1,FALSE)),0,"100")</f>
        <v>0</v>
      </c>
      <c r="BC20">
        <f>IF(ISERROR(VLOOKUP(AR20,tbl_UrlaubMA3[],1,FALSE)),0,"100")</f>
        <v>0</v>
      </c>
      <c r="BD20">
        <f>IF(ISERROR(VLOOKUP(AR20,tbl_UrlaubMA4[],1,FALSE)),0,"100")</f>
        <v>0</v>
      </c>
      <c r="BE20" s="13"/>
      <c r="BF20" s="8">
        <f t="shared" si="10"/>
        <v>44333</v>
      </c>
      <c r="BG20" s="4" t="str">
        <f t="shared" si="5"/>
        <v>Mo</v>
      </c>
      <c r="BH20" s="4" t="str">
        <f>IF(WEEKDAY(BF20)=2,"KW "&amp;WEEKNUM(BF20)&amp;" ","")&amp;IF(ISERROR(VLOOKUP(BF20,tblTermine[],2,FALSE)),"",VLOOKUP(BF20,tblTermine[],2,FALSE)&amp;" ")&amp;IF(ISERROR(VLOOKUP(BF20,tblFeiertage[],2,FALSE)),"",VLOOKUP(BF20,tblFeiertage[],2,FALSE)&amp;" ")&amp;IF(ISERROR(VLOOKUP(BF20,tblBesondereTage[],2,FALSE)),"",VLOOKUP(BF20,tblBesondereTage[],2,FALSE)&amp;" ")</f>
        <v xml:space="preserve">KW 21 </v>
      </c>
      <c r="BI20" s="5"/>
      <c r="BJ20" s="5"/>
      <c r="BK20" s="5"/>
      <c r="BL20" s="9"/>
      <c r="BM20" t="str">
        <f>IF(ISERROR(VLOOKUP(BF20,tblTermine[],2,FALSE)),"",VLOOKUP(BF20,tblTermine[],2,FALSE))</f>
        <v/>
      </c>
      <c r="BN20" s="26">
        <f>IF(ISERROR(VLOOKUP(BF20,tblSchulferien[],1,FALSE)),"0","1")+IF(BG20="So",10,0)++IF(BG20="Sa",5,0)+IF(ISERROR(VLOOKUP(BF20,tblFeiertage[],2,FALSE)),"0","20")</f>
        <v>0</v>
      </c>
      <c r="BO20">
        <f>IF(ISERROR(VLOOKUP(BF20,tbl_UrlaubMA1[],1,FALSE)),0,"100")</f>
        <v>0</v>
      </c>
      <c r="BP20">
        <f>IF(ISERROR(VLOOKUP(BF20,tbl_UrlaubMA2[],1,FALSE)),0,"100")</f>
        <v>0</v>
      </c>
      <c r="BQ20">
        <f>IF(ISERROR(VLOOKUP(BF20,tbl_UrlaubMA3[],1,FALSE)),0,"100")</f>
        <v>0</v>
      </c>
      <c r="BR20">
        <f>IF(ISERROR(VLOOKUP(BF20,tbl_UrlaubMA4[],1,FALSE)),0,"100")</f>
        <v>0</v>
      </c>
      <c r="BS20" s="13"/>
      <c r="BT20" s="8">
        <f t="shared" si="11"/>
        <v>44364</v>
      </c>
      <c r="BU20" s="4" t="str">
        <f t="shared" si="6"/>
        <v>Do</v>
      </c>
      <c r="BV20" s="4" t="str">
        <f>IF(WEEKDAY(BT20)=2,"KW "&amp;WEEKNUM(BT20)&amp;" ","")&amp;IF(ISERROR(VLOOKUP(BT20,tblTermine[],2,FALSE)),"",VLOOKUP(BT20,tblTermine[],2,FALSE)&amp;" ")&amp;IF(ISERROR(VLOOKUP(BT20,tblFeiertage[],2,FALSE)),"",VLOOKUP(BT20,tblFeiertage[],2,FALSE)&amp;" ")&amp;IF(ISERROR(VLOOKUP(BT20,tblBesondereTage[],2,FALSE)),"",VLOOKUP(BT20,tblBesondereTage[],2,FALSE)&amp;" ")</f>
        <v/>
      </c>
      <c r="BW20" s="5"/>
      <c r="BX20" s="5"/>
      <c r="BY20" s="5"/>
      <c r="BZ20" s="9"/>
      <c r="CA20" t="str">
        <f>IF(ISERROR(VLOOKUP(BT20,tblTermine[],2,FALSE)),"",VLOOKUP(BT20,tblTermine[],2,FALSE))</f>
        <v/>
      </c>
      <c r="CB20" s="26">
        <f>IF(ISERROR(VLOOKUP(BT20,tblSchulferien[],1,FALSE)),"0","1")+IF(BU20="So",10,0)++IF(BU20="Sa",5,0)+IF(ISERROR(VLOOKUP(BT20,tblFeiertage[],2,FALSE)),"0","20")</f>
        <v>0</v>
      </c>
      <c r="CC20">
        <f>IF(ISERROR(VLOOKUP(BT20,tbl_UrlaubMA1[],1,FALSE)),0,"100")</f>
        <v>0</v>
      </c>
      <c r="CD20">
        <f>IF(ISERROR(VLOOKUP(BT20,tbl_UrlaubMA2[],1,FALSE)),0,"100")</f>
        <v>0</v>
      </c>
      <c r="CE20">
        <f>IF(ISERROR(VLOOKUP(BT20,tbl_UrlaubMA3[],1,FALSE)),0,"100")</f>
        <v>0</v>
      </c>
      <c r="CF20">
        <f>IF(ISERROR(VLOOKUP(BT20,tbl_UrlaubMA4[],1,FALSE)),0,"100")</f>
        <v>0</v>
      </c>
      <c r="CG20" s="13"/>
    </row>
    <row r="21" spans="1:85" x14ac:dyDescent="0.3">
      <c r="A21" s="13"/>
      <c r="B21" s="8">
        <f t="shared" si="12"/>
        <v>44214</v>
      </c>
      <c r="C21" s="4" t="str">
        <f t="shared" si="1"/>
        <v>Mo</v>
      </c>
      <c r="D21" s="4" t="str">
        <f>IF(WEEKDAY(B21)=2,"KW "&amp;WEEKNUM(B21)&amp;" ","")&amp;IF(ISERROR(VLOOKUP(B21,tblTermine[],2,FALSE)),"",VLOOKUP(B21,tblTermine[],2,FALSE)&amp;" ")&amp;IF(ISERROR(VLOOKUP(B21,tblFeiertage[],2,FALSE)),"",VLOOKUP(B21,tblFeiertage[],2,FALSE)&amp;" ")&amp;IF(ISERROR(VLOOKUP(B21,tblBesondereTage[],2,FALSE)),"",VLOOKUP(B21,tblBesondereTage[],2,FALSE)&amp;" ")</f>
        <v xml:space="preserve">KW 4 </v>
      </c>
      <c r="E21" s="5"/>
      <c r="F21" s="5"/>
      <c r="G21" s="5"/>
      <c r="H21" s="9"/>
      <c r="I21" t="str">
        <f>IF(ISERROR(VLOOKUP(B21,tblTermine[],2,FALSE)),"",VLOOKUP(B21,tblTermine[],2,FALSE))</f>
        <v/>
      </c>
      <c r="J21" s="26">
        <f>IF(ISERROR(VLOOKUP(B21,tblSchulferien[],1,FALSE)),"0","1")+IF(C21="So",10,0)++IF(C21="Sa",5,0)+IF(ISERROR(VLOOKUP(B21,tblFeiertage[],2,FALSE)),"0","20")</f>
        <v>0</v>
      </c>
      <c r="K21">
        <f>IF(ISERROR(VLOOKUP(B21,tbl_UrlaubMA1[],1,FALSE)),0,"100")</f>
        <v>0</v>
      </c>
      <c r="L21">
        <f>IF(ISERROR(VLOOKUP(B21,tbl_UrlaubMA2[],1,FALSE)),0,"100")</f>
        <v>0</v>
      </c>
      <c r="M21">
        <f>IF(ISERROR(VLOOKUP(B21,tbl_UrlaubMA3[],1,FALSE)),0,"100")</f>
        <v>0</v>
      </c>
      <c r="N21">
        <f>IF(ISERROR(VLOOKUP(B21,tbl_UrlaubMA4[],1,FALSE)),0,"100")</f>
        <v>0</v>
      </c>
      <c r="O21" s="13">
        <f t="shared" si="0"/>
        <v>2</v>
      </c>
      <c r="P21" s="8">
        <f t="shared" si="7"/>
        <v>44245</v>
      </c>
      <c r="Q21" s="4" t="str">
        <f t="shared" si="2"/>
        <v>Do</v>
      </c>
      <c r="R21" s="4" t="str">
        <f>IF(WEEKDAY(P21)=2,"KW "&amp;WEEKNUM(P21)&amp;" ","")&amp;IF(ISERROR(VLOOKUP(P21,tblTermine[],2,FALSE)),"",VLOOKUP(P21,tblTermine[],2,FALSE)&amp;" ")&amp;IF(ISERROR(VLOOKUP(P21,tblFeiertage[],2,FALSE)),"",VLOOKUP(P21,tblFeiertage[],2,FALSE)&amp;" ")&amp;IF(ISERROR(VLOOKUP(P21,tblBesondereTage[],2,FALSE)),"",VLOOKUP(P21,tblBesondereTage[],2,FALSE)&amp;" ")</f>
        <v/>
      </c>
      <c r="S21" s="5"/>
      <c r="T21" s="5"/>
      <c r="U21" s="5"/>
      <c r="V21" s="9"/>
      <c r="W21" t="str">
        <f>IF(ISERROR(VLOOKUP(P21,tblTermine[],2,FALSE)),"",VLOOKUP(P21,tblTermine[],2,FALSE))</f>
        <v/>
      </c>
      <c r="X21" s="26">
        <f>IF(ISERROR(VLOOKUP(P21,tblSchulferien[],1,FALSE)),"0","1")+IF(Q21="So",10,0)++IF(Q21="Sa",5,0)+IF(ISERROR(VLOOKUP(P21,tblFeiertage[],2,FALSE)),"0","20")</f>
        <v>1</v>
      </c>
      <c r="Y21">
        <f>IF(ISERROR(VLOOKUP(P21,tbl_UrlaubMA1[],1,FALSE)),0,"100")</f>
        <v>0</v>
      </c>
      <c r="Z21">
        <f>IF(ISERROR(VLOOKUP(P21,tbl_UrlaubMA2[],1,FALSE)),0,"100")</f>
        <v>0</v>
      </c>
      <c r="AA21">
        <f>IF(ISERROR(VLOOKUP(P21,tbl_UrlaubMA3[],1,FALSE)),0,"100")</f>
        <v>0</v>
      </c>
      <c r="AB21">
        <f>IF(ISERROR(VLOOKUP(P21,tbl_UrlaubMA4[],1,FALSE)),0,"100")</f>
        <v>0</v>
      </c>
      <c r="AC21" s="13"/>
      <c r="AD21" s="8">
        <f t="shared" si="8"/>
        <v>44273</v>
      </c>
      <c r="AE21" s="4" t="str">
        <f t="shared" si="3"/>
        <v>Do</v>
      </c>
      <c r="AF21" s="4" t="str">
        <f>IF(WEEKDAY(AD21)=2,"KW "&amp;WEEKNUM(AD21)&amp;" ","")&amp;IF(ISERROR(VLOOKUP(AD21,tblTermine[],2,FALSE)),"",VLOOKUP(AD21,tblTermine[],2,FALSE)&amp;" ")&amp;IF(ISERROR(VLOOKUP(AD21,tblFeiertage[],2,FALSE)),"",VLOOKUP(AD21,tblFeiertage[],2,FALSE)&amp;" ")&amp;IF(ISERROR(VLOOKUP(AD21,tblBesondereTage[],2,FALSE)),"",VLOOKUP(AD21,tblBesondereTage[],2,FALSE)&amp;" ")</f>
        <v/>
      </c>
      <c r="AG21" s="5"/>
      <c r="AH21" s="5"/>
      <c r="AI21" s="5"/>
      <c r="AJ21" s="9"/>
      <c r="AK21" t="str">
        <f>IF(ISERROR(VLOOKUP(AD21,tblTermine[],2,FALSE)),"",VLOOKUP(AD21,tblTermine[],2,FALSE))</f>
        <v/>
      </c>
      <c r="AL21" s="26">
        <f>IF(ISERROR(VLOOKUP(AD21,tblSchulferien[],1,FALSE)),"0","1")+IF(AE21="So",10,0)++IF(AE21="Sa",5,0)+IF(ISERROR(VLOOKUP(AD21,tblFeiertage[],2,FALSE)),"0","20")</f>
        <v>0</v>
      </c>
      <c r="AM21">
        <f>IF(ISERROR(VLOOKUP(AD21,tbl_UrlaubMA1[],1,FALSE)),0,"100")</f>
        <v>0</v>
      </c>
      <c r="AN21">
        <f>IF(ISERROR(VLOOKUP(AD21,tbl_UrlaubMA2[],1,FALSE)),0,"100")</f>
        <v>0</v>
      </c>
      <c r="AO21">
        <f>IF(ISERROR(VLOOKUP(AD21,tbl_UrlaubMA3[],1,FALSE)),0,"100")</f>
        <v>0</v>
      </c>
      <c r="AP21">
        <f>IF(ISERROR(VLOOKUP(AD21,tbl_UrlaubMA4[],1,FALSE)),0,"100")</f>
        <v>0</v>
      </c>
      <c r="AQ21" s="13"/>
      <c r="AR21" s="8">
        <f t="shared" si="9"/>
        <v>44304</v>
      </c>
      <c r="AS21" s="4" t="str">
        <f t="shared" si="4"/>
        <v>So</v>
      </c>
      <c r="AT21" s="4" t="str">
        <f>IF(WEEKDAY(AR21)=2,"KW "&amp;WEEKNUM(AR21)&amp;" ","")&amp;IF(ISERROR(VLOOKUP(AR21,tblTermine[],2,FALSE)),"",VLOOKUP(AR21,tblTermine[],2,FALSE)&amp;" ")&amp;IF(ISERROR(VLOOKUP(AR21,tblFeiertage[],2,FALSE)),"",VLOOKUP(AR21,tblFeiertage[],2,FALSE)&amp;" ")&amp;IF(ISERROR(VLOOKUP(AR21,tblBesondereTage[],2,FALSE)),"",VLOOKUP(AR21,tblBesondereTage[],2,FALSE)&amp;" ")</f>
        <v/>
      </c>
      <c r="AU21" s="5"/>
      <c r="AV21" s="5"/>
      <c r="AW21" s="5"/>
      <c r="AX21" s="9"/>
      <c r="AY21" t="str">
        <f>IF(ISERROR(VLOOKUP(AR21,tblTermine[],2,FALSE)),"",VLOOKUP(AR21,tblTermine[],2,FALSE))</f>
        <v/>
      </c>
      <c r="AZ21" s="26">
        <f>IF(ISERROR(VLOOKUP(AR21,tblSchulferien[],1,FALSE)),"0","1")+IF(AS21="So",10,0)++IF(AS21="Sa",5,0)+IF(ISERROR(VLOOKUP(AR21,tblFeiertage[],2,FALSE)),"0","20")</f>
        <v>10</v>
      </c>
      <c r="BA21">
        <f>IF(ISERROR(VLOOKUP(AR21,tbl_UrlaubMA1[],1,FALSE)),0,"100")</f>
        <v>0</v>
      </c>
      <c r="BB21">
        <f>IF(ISERROR(VLOOKUP(AR21,tbl_UrlaubMA2[],1,FALSE)),0,"100")</f>
        <v>0</v>
      </c>
      <c r="BC21">
        <f>IF(ISERROR(VLOOKUP(AR21,tbl_UrlaubMA3[],1,FALSE)),0,"100")</f>
        <v>0</v>
      </c>
      <c r="BD21">
        <f>IF(ISERROR(VLOOKUP(AR21,tbl_UrlaubMA4[],1,FALSE)),0,"100")</f>
        <v>0</v>
      </c>
      <c r="BE21" s="13"/>
      <c r="BF21" s="8">
        <f t="shared" si="10"/>
        <v>44334</v>
      </c>
      <c r="BG21" s="4" t="str">
        <f t="shared" si="5"/>
        <v>Di</v>
      </c>
      <c r="BH21" s="4" t="str">
        <f>IF(WEEKDAY(BF21)=2,"KW "&amp;WEEKNUM(BF21)&amp;" ","")&amp;IF(ISERROR(VLOOKUP(BF21,tblTermine[],2,FALSE)),"",VLOOKUP(BF21,tblTermine[],2,FALSE)&amp;" ")&amp;IF(ISERROR(VLOOKUP(BF21,tblFeiertage[],2,FALSE)),"",VLOOKUP(BF21,tblFeiertage[],2,FALSE)&amp;" ")&amp;IF(ISERROR(VLOOKUP(BF21,tblBesondereTage[],2,FALSE)),"",VLOOKUP(BF21,tblBesondereTage[],2,FALSE)&amp;" ")</f>
        <v/>
      </c>
      <c r="BI21" s="5"/>
      <c r="BJ21" s="5"/>
      <c r="BK21" s="5"/>
      <c r="BL21" s="9"/>
      <c r="BM21" t="str">
        <f>IF(ISERROR(VLOOKUP(BF21,tblTermine[],2,FALSE)),"",VLOOKUP(BF21,tblTermine[],2,FALSE))</f>
        <v/>
      </c>
      <c r="BN21" s="26">
        <f>IF(ISERROR(VLOOKUP(BF21,tblSchulferien[],1,FALSE)),"0","1")+IF(BG21="So",10,0)++IF(BG21="Sa",5,0)+IF(ISERROR(VLOOKUP(BF21,tblFeiertage[],2,FALSE)),"0","20")</f>
        <v>0</v>
      </c>
      <c r="BO21">
        <f>IF(ISERROR(VLOOKUP(BF21,tbl_UrlaubMA1[],1,FALSE)),0,"100")</f>
        <v>0</v>
      </c>
      <c r="BP21">
        <f>IF(ISERROR(VLOOKUP(BF21,tbl_UrlaubMA2[],1,FALSE)),0,"100")</f>
        <v>0</v>
      </c>
      <c r="BQ21">
        <f>IF(ISERROR(VLOOKUP(BF21,tbl_UrlaubMA3[],1,FALSE)),0,"100")</f>
        <v>0</v>
      </c>
      <c r="BR21">
        <f>IF(ISERROR(VLOOKUP(BF21,tbl_UrlaubMA4[],1,FALSE)),0,"100")</f>
        <v>0</v>
      </c>
      <c r="BS21" s="13"/>
      <c r="BT21" s="8">
        <f t="shared" si="11"/>
        <v>44365</v>
      </c>
      <c r="BU21" s="4" t="str">
        <f t="shared" si="6"/>
        <v>Fr</v>
      </c>
      <c r="BV21" s="4" t="str">
        <f>IF(WEEKDAY(BT21)=2,"KW "&amp;WEEKNUM(BT21)&amp;" ","")&amp;IF(ISERROR(VLOOKUP(BT21,tblTermine[],2,FALSE)),"",VLOOKUP(BT21,tblTermine[],2,FALSE)&amp;" ")&amp;IF(ISERROR(VLOOKUP(BT21,tblFeiertage[],2,FALSE)),"",VLOOKUP(BT21,tblFeiertage[],2,FALSE)&amp;" ")&amp;IF(ISERROR(VLOOKUP(BT21,tblBesondereTage[],2,FALSE)),"",VLOOKUP(BT21,tblBesondereTage[],2,FALSE)&amp;" ")</f>
        <v/>
      </c>
      <c r="BW21" s="5"/>
      <c r="BX21" s="5"/>
      <c r="BY21" s="5"/>
      <c r="BZ21" s="9"/>
      <c r="CA21" t="str">
        <f>IF(ISERROR(VLOOKUP(BT21,tblTermine[],2,FALSE)),"",VLOOKUP(BT21,tblTermine[],2,FALSE))</f>
        <v/>
      </c>
      <c r="CB21" s="26">
        <f>IF(ISERROR(VLOOKUP(BT21,tblSchulferien[],1,FALSE)),"0","1")+IF(BU21="So",10,0)++IF(BU21="Sa",5,0)+IF(ISERROR(VLOOKUP(BT21,tblFeiertage[],2,FALSE)),"0","20")</f>
        <v>0</v>
      </c>
      <c r="CC21">
        <f>IF(ISERROR(VLOOKUP(BT21,tbl_UrlaubMA1[],1,FALSE)),0,"100")</f>
        <v>0</v>
      </c>
      <c r="CD21">
        <f>IF(ISERROR(VLOOKUP(BT21,tbl_UrlaubMA2[],1,FALSE)),0,"100")</f>
        <v>0</v>
      </c>
      <c r="CE21">
        <f>IF(ISERROR(VLOOKUP(BT21,tbl_UrlaubMA3[],1,FALSE)),0,"100")</f>
        <v>0</v>
      </c>
      <c r="CF21">
        <f>IF(ISERROR(VLOOKUP(BT21,tbl_UrlaubMA4[],1,FALSE)),0,"100")</f>
        <v>0</v>
      </c>
      <c r="CG21" s="13"/>
    </row>
    <row r="22" spans="1:85" x14ac:dyDescent="0.3">
      <c r="A22" s="13"/>
      <c r="B22" s="8">
        <f t="shared" si="12"/>
        <v>44215</v>
      </c>
      <c r="C22" s="4" t="str">
        <f t="shared" si="1"/>
        <v>Di</v>
      </c>
      <c r="D22" s="4" t="str">
        <f>IF(WEEKDAY(B22)=2,"KW "&amp;WEEKNUM(B22)&amp;" ","")&amp;IF(ISERROR(VLOOKUP(B22,tblTermine[],2,FALSE)),"",VLOOKUP(B22,tblTermine[],2,FALSE)&amp;" ")&amp;IF(ISERROR(VLOOKUP(B22,tblFeiertage[],2,FALSE)),"",VLOOKUP(B22,tblFeiertage[],2,FALSE)&amp;" ")&amp;IF(ISERROR(VLOOKUP(B22,tblBesondereTage[],2,FALSE)),"",VLOOKUP(B22,tblBesondereTage[],2,FALSE)&amp;" ")</f>
        <v/>
      </c>
      <c r="E22" s="5"/>
      <c r="F22" s="5"/>
      <c r="G22" s="5"/>
      <c r="H22" s="9"/>
      <c r="I22" t="str">
        <f>IF(ISERROR(VLOOKUP(B22,tblTermine[],2,FALSE)),"",VLOOKUP(B22,tblTermine[],2,FALSE))</f>
        <v/>
      </c>
      <c r="J22" s="26">
        <f>IF(ISERROR(VLOOKUP(B22,tblSchulferien[],1,FALSE)),"0","1")+IF(C22="So",10,0)++IF(C22="Sa",5,0)+IF(ISERROR(VLOOKUP(B22,tblFeiertage[],2,FALSE)),"0","20")</f>
        <v>0</v>
      </c>
      <c r="K22">
        <f>IF(ISERROR(VLOOKUP(B22,tbl_UrlaubMA1[],1,FALSE)),0,"100")</f>
        <v>0</v>
      </c>
      <c r="L22">
        <f>IF(ISERROR(VLOOKUP(B22,tbl_UrlaubMA2[],1,FALSE)),0,"100")</f>
        <v>0</v>
      </c>
      <c r="M22">
        <f>IF(ISERROR(VLOOKUP(B22,tbl_UrlaubMA3[],1,FALSE)),0,"100")</f>
        <v>0</v>
      </c>
      <c r="N22">
        <f>IF(ISERROR(VLOOKUP(B22,tbl_UrlaubMA4[],1,FALSE)),0,"100")</f>
        <v>0</v>
      </c>
      <c r="O22" s="13">
        <f t="shared" si="0"/>
        <v>2</v>
      </c>
      <c r="P22" s="8">
        <f t="shared" si="7"/>
        <v>44246</v>
      </c>
      <c r="Q22" s="4" t="str">
        <f t="shared" si="2"/>
        <v>Fr</v>
      </c>
      <c r="R22" s="4" t="str">
        <f>IF(WEEKDAY(P22)=2,"KW "&amp;WEEKNUM(P22)&amp;" ","")&amp;IF(ISERROR(VLOOKUP(P22,tblTermine[],2,FALSE)),"",VLOOKUP(P22,tblTermine[],2,FALSE)&amp;" ")&amp;IF(ISERROR(VLOOKUP(P22,tblFeiertage[],2,FALSE)),"",VLOOKUP(P22,tblFeiertage[],2,FALSE)&amp;" ")&amp;IF(ISERROR(VLOOKUP(P22,tblBesondereTage[],2,FALSE)),"",VLOOKUP(P22,tblBesondereTage[],2,FALSE)&amp;" ")</f>
        <v/>
      </c>
      <c r="S22" s="5"/>
      <c r="T22" s="5"/>
      <c r="U22" s="5"/>
      <c r="V22" s="9"/>
      <c r="W22" t="str">
        <f>IF(ISERROR(VLOOKUP(P22,tblTermine[],2,FALSE)),"",VLOOKUP(P22,tblTermine[],2,FALSE))</f>
        <v/>
      </c>
      <c r="X22" s="26">
        <f>IF(ISERROR(VLOOKUP(P22,tblSchulferien[],1,FALSE)),"0","1")+IF(Q22="So",10,0)++IF(Q22="Sa",5,0)+IF(ISERROR(VLOOKUP(P22,tblFeiertage[],2,FALSE)),"0","20")</f>
        <v>1</v>
      </c>
      <c r="Y22">
        <f>IF(ISERROR(VLOOKUP(P22,tbl_UrlaubMA1[],1,FALSE)),0,"100")</f>
        <v>0</v>
      </c>
      <c r="Z22">
        <f>IF(ISERROR(VLOOKUP(P22,tbl_UrlaubMA2[],1,FALSE)),0,"100")</f>
        <v>0</v>
      </c>
      <c r="AA22">
        <f>IF(ISERROR(VLOOKUP(P22,tbl_UrlaubMA3[],1,FALSE)),0,"100")</f>
        <v>0</v>
      </c>
      <c r="AB22">
        <f>IF(ISERROR(VLOOKUP(P22,tbl_UrlaubMA4[],1,FALSE)),0,"100")</f>
        <v>0</v>
      </c>
      <c r="AC22" s="13"/>
      <c r="AD22" s="8">
        <f t="shared" si="8"/>
        <v>44274</v>
      </c>
      <c r="AE22" s="4" t="str">
        <f t="shared" si="3"/>
        <v>Fr</v>
      </c>
      <c r="AF22" s="4" t="str">
        <f>IF(WEEKDAY(AD22)=2,"KW "&amp;WEEKNUM(AD22)&amp;" ","")&amp;IF(ISERROR(VLOOKUP(AD22,tblTermine[],2,FALSE)),"",VLOOKUP(AD22,tblTermine[],2,FALSE)&amp;" ")&amp;IF(ISERROR(VLOOKUP(AD22,tblFeiertage[],2,FALSE)),"",VLOOKUP(AD22,tblFeiertage[],2,FALSE)&amp;" ")&amp;IF(ISERROR(VLOOKUP(AD22,tblBesondereTage[],2,FALSE)),"",VLOOKUP(AD22,tblBesondereTage[],2,FALSE)&amp;" ")</f>
        <v/>
      </c>
      <c r="AG22" s="5"/>
      <c r="AH22" s="5"/>
      <c r="AI22" s="5"/>
      <c r="AJ22" s="9"/>
      <c r="AK22" t="str">
        <f>IF(ISERROR(VLOOKUP(AD22,tblTermine[],2,FALSE)),"",VLOOKUP(AD22,tblTermine[],2,FALSE))</f>
        <v/>
      </c>
      <c r="AL22" s="26">
        <f>IF(ISERROR(VLOOKUP(AD22,tblSchulferien[],1,FALSE)),"0","1")+IF(AE22="So",10,0)++IF(AE22="Sa",5,0)+IF(ISERROR(VLOOKUP(AD22,tblFeiertage[],2,FALSE)),"0","20")</f>
        <v>0</v>
      </c>
      <c r="AM22">
        <f>IF(ISERROR(VLOOKUP(AD22,tbl_UrlaubMA1[],1,FALSE)),0,"100")</f>
        <v>0</v>
      </c>
      <c r="AN22">
        <f>IF(ISERROR(VLOOKUP(AD22,tbl_UrlaubMA2[],1,FALSE)),0,"100")</f>
        <v>0</v>
      </c>
      <c r="AO22">
        <f>IF(ISERROR(VLOOKUP(AD22,tbl_UrlaubMA3[],1,FALSE)),0,"100")</f>
        <v>0</v>
      </c>
      <c r="AP22">
        <f>IF(ISERROR(VLOOKUP(AD22,tbl_UrlaubMA4[],1,FALSE)),0,"100")</f>
        <v>0</v>
      </c>
      <c r="AQ22" s="13"/>
      <c r="AR22" s="8">
        <f t="shared" si="9"/>
        <v>44305</v>
      </c>
      <c r="AS22" s="4" t="str">
        <f t="shared" si="4"/>
        <v>Mo</v>
      </c>
      <c r="AT22" s="4" t="str">
        <f>IF(WEEKDAY(AR22)=2,"KW "&amp;WEEKNUM(AR22)&amp;" ","")&amp;IF(ISERROR(VLOOKUP(AR22,tblTermine[],2,FALSE)),"",VLOOKUP(AR22,tblTermine[],2,FALSE)&amp;" ")&amp;IF(ISERROR(VLOOKUP(AR22,tblFeiertage[],2,FALSE)),"",VLOOKUP(AR22,tblFeiertage[],2,FALSE)&amp;" ")&amp;IF(ISERROR(VLOOKUP(AR22,tblBesondereTage[],2,FALSE)),"",VLOOKUP(AR22,tblBesondereTage[],2,FALSE)&amp;" ")</f>
        <v xml:space="preserve">KW 17 </v>
      </c>
      <c r="AU22" s="5"/>
      <c r="AV22" s="5"/>
      <c r="AW22" s="5"/>
      <c r="AX22" s="9"/>
      <c r="AY22" t="str">
        <f>IF(ISERROR(VLOOKUP(AR22,tblTermine[],2,FALSE)),"",VLOOKUP(AR22,tblTermine[],2,FALSE))</f>
        <v/>
      </c>
      <c r="AZ22" s="26">
        <f>IF(ISERROR(VLOOKUP(AR22,tblSchulferien[],1,FALSE)),"0","1")+IF(AS22="So",10,0)++IF(AS22="Sa",5,0)+IF(ISERROR(VLOOKUP(AR22,tblFeiertage[],2,FALSE)),"0","20")</f>
        <v>0</v>
      </c>
      <c r="BA22">
        <f>IF(ISERROR(VLOOKUP(AR22,tbl_UrlaubMA1[],1,FALSE)),0,"100")</f>
        <v>0</v>
      </c>
      <c r="BB22">
        <f>IF(ISERROR(VLOOKUP(AR22,tbl_UrlaubMA2[],1,FALSE)),0,"100")</f>
        <v>0</v>
      </c>
      <c r="BC22">
        <f>IF(ISERROR(VLOOKUP(AR22,tbl_UrlaubMA3[],1,FALSE)),0,"100")</f>
        <v>0</v>
      </c>
      <c r="BD22">
        <f>IF(ISERROR(VLOOKUP(AR22,tbl_UrlaubMA4[],1,FALSE)),0,"100")</f>
        <v>0</v>
      </c>
      <c r="BE22" s="13"/>
      <c r="BF22" s="8">
        <f t="shared" si="10"/>
        <v>44335</v>
      </c>
      <c r="BG22" s="4" t="str">
        <f t="shared" si="5"/>
        <v>Mi</v>
      </c>
      <c r="BH22" s="4" t="str">
        <f>IF(WEEKDAY(BF22)=2,"KW "&amp;WEEKNUM(BF22)&amp;" ","")&amp;IF(ISERROR(VLOOKUP(BF22,tblTermine[],2,FALSE)),"",VLOOKUP(BF22,tblTermine[],2,FALSE)&amp;" ")&amp;IF(ISERROR(VLOOKUP(BF22,tblFeiertage[],2,FALSE)),"",VLOOKUP(BF22,tblFeiertage[],2,FALSE)&amp;" ")&amp;IF(ISERROR(VLOOKUP(BF22,tblBesondereTage[],2,FALSE)),"",VLOOKUP(BF22,tblBesondereTage[],2,FALSE)&amp;" ")</f>
        <v/>
      </c>
      <c r="BI22" s="5"/>
      <c r="BJ22" s="5"/>
      <c r="BK22" s="5"/>
      <c r="BL22" s="9"/>
      <c r="BM22" t="str">
        <f>IF(ISERROR(VLOOKUP(BF22,tblTermine[],2,FALSE)),"",VLOOKUP(BF22,tblTermine[],2,FALSE))</f>
        <v/>
      </c>
      <c r="BN22" s="26">
        <f>IF(ISERROR(VLOOKUP(BF22,tblSchulferien[],1,FALSE)),"0","1")+IF(BG22="So",10,0)++IF(BG22="Sa",5,0)+IF(ISERROR(VLOOKUP(BF22,tblFeiertage[],2,FALSE)),"0","20")</f>
        <v>0</v>
      </c>
      <c r="BO22">
        <f>IF(ISERROR(VLOOKUP(BF22,tbl_UrlaubMA1[],1,FALSE)),0,"100")</f>
        <v>0</v>
      </c>
      <c r="BP22">
        <f>IF(ISERROR(VLOOKUP(BF22,tbl_UrlaubMA2[],1,FALSE)),0,"100")</f>
        <v>0</v>
      </c>
      <c r="BQ22">
        <f>IF(ISERROR(VLOOKUP(BF22,tbl_UrlaubMA3[],1,FALSE)),0,"100")</f>
        <v>0</v>
      </c>
      <c r="BR22">
        <f>IF(ISERROR(VLOOKUP(BF22,tbl_UrlaubMA4[],1,FALSE)),0,"100")</f>
        <v>0</v>
      </c>
      <c r="BS22" s="13"/>
      <c r="BT22" s="8">
        <f t="shared" si="11"/>
        <v>44366</v>
      </c>
      <c r="BU22" s="4" t="str">
        <f t="shared" si="6"/>
        <v>Sa</v>
      </c>
      <c r="BV22" s="4" t="str">
        <f>IF(WEEKDAY(BT22)=2,"KW "&amp;WEEKNUM(BT22)&amp;" ","")&amp;IF(ISERROR(VLOOKUP(BT22,tblTermine[],2,FALSE)),"",VLOOKUP(BT22,tblTermine[],2,FALSE)&amp;" ")&amp;IF(ISERROR(VLOOKUP(BT22,tblFeiertage[],2,FALSE)),"",VLOOKUP(BT22,tblFeiertage[],2,FALSE)&amp;" ")&amp;IF(ISERROR(VLOOKUP(BT22,tblBesondereTage[],2,FALSE)),"",VLOOKUP(BT22,tblBesondereTage[],2,FALSE)&amp;" ")</f>
        <v/>
      </c>
      <c r="BW22" s="5"/>
      <c r="BX22" s="5"/>
      <c r="BY22" s="5"/>
      <c r="BZ22" s="9"/>
      <c r="CA22" t="str">
        <f>IF(ISERROR(VLOOKUP(BT22,tblTermine[],2,FALSE)),"",VLOOKUP(BT22,tblTermine[],2,FALSE))</f>
        <v/>
      </c>
      <c r="CB22" s="26">
        <f>IF(ISERROR(VLOOKUP(BT22,tblSchulferien[],1,FALSE)),"0","1")+IF(BU22="So",10,0)++IF(BU22="Sa",5,0)+IF(ISERROR(VLOOKUP(BT22,tblFeiertage[],2,FALSE)),"0","20")</f>
        <v>5</v>
      </c>
      <c r="CC22">
        <f>IF(ISERROR(VLOOKUP(BT22,tbl_UrlaubMA1[],1,FALSE)),0,"100")</f>
        <v>0</v>
      </c>
      <c r="CD22">
        <f>IF(ISERROR(VLOOKUP(BT22,tbl_UrlaubMA2[],1,FALSE)),0,"100")</f>
        <v>0</v>
      </c>
      <c r="CE22">
        <f>IF(ISERROR(VLOOKUP(BT22,tbl_UrlaubMA3[],1,FALSE)),0,"100")</f>
        <v>0</v>
      </c>
      <c r="CF22">
        <f>IF(ISERROR(VLOOKUP(BT22,tbl_UrlaubMA4[],1,FALSE)),0,"100")</f>
        <v>0</v>
      </c>
      <c r="CG22" s="13"/>
    </row>
    <row r="23" spans="1:85" x14ac:dyDescent="0.3">
      <c r="A23" s="13"/>
      <c r="B23" s="8">
        <f t="shared" si="12"/>
        <v>44216</v>
      </c>
      <c r="C23" s="4" t="str">
        <f t="shared" si="1"/>
        <v>Mi</v>
      </c>
      <c r="D23" s="4" t="str">
        <f>IF(WEEKDAY(B23)=2,"KW "&amp;WEEKNUM(B23)&amp;" ","")&amp;IF(ISERROR(VLOOKUP(B23,tblTermine[],2,FALSE)),"",VLOOKUP(B23,tblTermine[],2,FALSE)&amp;" ")&amp;IF(ISERROR(VLOOKUP(B23,tblFeiertage[],2,FALSE)),"",VLOOKUP(B23,tblFeiertage[],2,FALSE)&amp;" ")&amp;IF(ISERROR(VLOOKUP(B23,tblBesondereTage[],2,FALSE)),"",VLOOKUP(B23,tblBesondereTage[],2,FALSE)&amp;" ")</f>
        <v/>
      </c>
      <c r="E23" s="5"/>
      <c r="F23" s="5"/>
      <c r="G23" s="5"/>
      <c r="H23" s="9"/>
      <c r="I23" t="str">
        <f>IF(ISERROR(VLOOKUP(B23,tblTermine[],2,FALSE)),"",VLOOKUP(B23,tblTermine[],2,FALSE))</f>
        <v/>
      </c>
      <c r="J23" s="26">
        <f>IF(ISERROR(VLOOKUP(B23,tblSchulferien[],1,FALSE)),"0","1")+IF(C23="So",10,0)++IF(C23="Sa",5,0)+IF(ISERROR(VLOOKUP(B23,tblFeiertage[],2,FALSE)),"0","20")</f>
        <v>0</v>
      </c>
      <c r="K23">
        <f>IF(ISERROR(VLOOKUP(B23,tbl_UrlaubMA1[],1,FALSE)),0,"100")</f>
        <v>0</v>
      </c>
      <c r="L23">
        <f>IF(ISERROR(VLOOKUP(B23,tbl_UrlaubMA2[],1,FALSE)),0,"100")</f>
        <v>0</v>
      </c>
      <c r="M23">
        <f>IF(ISERROR(VLOOKUP(B23,tbl_UrlaubMA3[],1,FALSE)),0,"100")</f>
        <v>0</v>
      </c>
      <c r="N23">
        <f>IF(ISERROR(VLOOKUP(B23,tbl_UrlaubMA4[],1,FALSE)),0,"100")</f>
        <v>0</v>
      </c>
      <c r="O23" s="13">
        <f t="shared" si="0"/>
        <v>2</v>
      </c>
      <c r="P23" s="8">
        <f t="shared" si="7"/>
        <v>44247</v>
      </c>
      <c r="Q23" s="4" t="str">
        <f t="shared" si="2"/>
        <v>Sa</v>
      </c>
      <c r="R23" s="4" t="str">
        <f>IF(WEEKDAY(P23)=2,"KW "&amp;WEEKNUM(P23)&amp;" ","")&amp;IF(ISERROR(VLOOKUP(P23,tblTermine[],2,FALSE)),"",VLOOKUP(P23,tblTermine[],2,FALSE)&amp;" ")&amp;IF(ISERROR(VLOOKUP(P23,tblFeiertage[],2,FALSE)),"",VLOOKUP(P23,tblFeiertage[],2,FALSE)&amp;" ")&amp;IF(ISERROR(VLOOKUP(P23,tblBesondereTage[],2,FALSE)),"",VLOOKUP(P23,tblBesondereTage[],2,FALSE)&amp;" ")</f>
        <v/>
      </c>
      <c r="S23" s="5"/>
      <c r="T23" s="5"/>
      <c r="U23" s="5"/>
      <c r="V23" s="9"/>
      <c r="W23" t="str">
        <f>IF(ISERROR(VLOOKUP(P23,tblTermine[],2,FALSE)),"",VLOOKUP(P23,tblTermine[],2,FALSE))</f>
        <v/>
      </c>
      <c r="X23" s="26">
        <f>IF(ISERROR(VLOOKUP(P23,tblSchulferien[],1,FALSE)),"0","1")+IF(Q23="So",10,0)++IF(Q23="Sa",5,0)+IF(ISERROR(VLOOKUP(P23,tblFeiertage[],2,FALSE)),"0","20")</f>
        <v>5</v>
      </c>
      <c r="Y23">
        <f>IF(ISERROR(VLOOKUP(P23,tbl_UrlaubMA1[],1,FALSE)),0,"100")</f>
        <v>0</v>
      </c>
      <c r="Z23">
        <f>IF(ISERROR(VLOOKUP(P23,tbl_UrlaubMA2[],1,FALSE)),0,"100")</f>
        <v>0</v>
      </c>
      <c r="AA23">
        <f>IF(ISERROR(VLOOKUP(P23,tbl_UrlaubMA3[],1,FALSE)),0,"100")</f>
        <v>0</v>
      </c>
      <c r="AB23">
        <f>IF(ISERROR(VLOOKUP(P23,tbl_UrlaubMA4[],1,FALSE)),0,"100")</f>
        <v>0</v>
      </c>
      <c r="AC23" s="13"/>
      <c r="AD23" s="8">
        <f t="shared" si="8"/>
        <v>44275</v>
      </c>
      <c r="AE23" s="4" t="str">
        <f t="shared" si="3"/>
        <v>Sa</v>
      </c>
      <c r="AF23" s="4" t="str">
        <f>IF(WEEKDAY(AD23)=2,"KW "&amp;WEEKNUM(AD23)&amp;" ","")&amp;IF(ISERROR(VLOOKUP(AD23,tblTermine[],2,FALSE)),"",VLOOKUP(AD23,tblTermine[],2,FALSE)&amp;" ")&amp;IF(ISERROR(VLOOKUP(AD23,tblFeiertage[],2,FALSE)),"",VLOOKUP(AD23,tblFeiertage[],2,FALSE)&amp;" ")&amp;IF(ISERROR(VLOOKUP(AD23,tblBesondereTage[],2,FALSE)),"",VLOOKUP(AD23,tblBesondereTage[],2,FALSE)&amp;" ")</f>
        <v xml:space="preserve">Frühlingsanfang </v>
      </c>
      <c r="AG23" s="5"/>
      <c r="AH23" s="5"/>
      <c r="AI23" s="5"/>
      <c r="AJ23" s="9"/>
      <c r="AK23" t="str">
        <f>IF(ISERROR(VLOOKUP(AD23,tblTermine[],2,FALSE)),"",VLOOKUP(AD23,tblTermine[],2,FALSE))</f>
        <v/>
      </c>
      <c r="AL23" s="26">
        <f>IF(ISERROR(VLOOKUP(AD23,tblSchulferien[],1,FALSE)),"0","1")+IF(AE23="So",10,0)++IF(AE23="Sa",5,0)+IF(ISERROR(VLOOKUP(AD23,tblFeiertage[],2,FALSE)),"0","20")</f>
        <v>5</v>
      </c>
      <c r="AM23">
        <f>IF(ISERROR(VLOOKUP(AD23,tbl_UrlaubMA1[],1,FALSE)),0,"100")</f>
        <v>0</v>
      </c>
      <c r="AN23">
        <f>IF(ISERROR(VLOOKUP(AD23,tbl_UrlaubMA2[],1,FALSE)),0,"100")</f>
        <v>0</v>
      </c>
      <c r="AO23">
        <f>IF(ISERROR(VLOOKUP(AD23,tbl_UrlaubMA3[],1,FALSE)),0,"100")</f>
        <v>0</v>
      </c>
      <c r="AP23">
        <f>IF(ISERROR(VLOOKUP(AD23,tbl_UrlaubMA4[],1,FALSE)),0,"100")</f>
        <v>0</v>
      </c>
      <c r="AQ23" s="13"/>
      <c r="AR23" s="8">
        <f t="shared" si="9"/>
        <v>44306</v>
      </c>
      <c r="AS23" s="4" t="str">
        <f t="shared" si="4"/>
        <v>Di</v>
      </c>
      <c r="AT23" s="4" t="str">
        <f>IF(WEEKDAY(AR23)=2,"KW "&amp;WEEKNUM(AR23)&amp;" ","")&amp;IF(ISERROR(VLOOKUP(AR23,tblTermine[],2,FALSE)),"",VLOOKUP(AR23,tblTermine[],2,FALSE)&amp;" ")&amp;IF(ISERROR(VLOOKUP(AR23,tblFeiertage[],2,FALSE)),"",VLOOKUP(AR23,tblFeiertage[],2,FALSE)&amp;" ")&amp;IF(ISERROR(VLOOKUP(AR23,tblBesondereTage[],2,FALSE)),"",VLOOKUP(AR23,tblBesondereTage[],2,FALSE)&amp;" ")</f>
        <v/>
      </c>
      <c r="AU23" s="5"/>
      <c r="AV23" s="5"/>
      <c r="AW23" s="5"/>
      <c r="AX23" s="9"/>
      <c r="AY23" t="str">
        <f>IF(ISERROR(VLOOKUP(AR23,tblTermine[],2,FALSE)),"",VLOOKUP(AR23,tblTermine[],2,FALSE))</f>
        <v/>
      </c>
      <c r="AZ23" s="26">
        <f>IF(ISERROR(VLOOKUP(AR23,tblSchulferien[],1,FALSE)),"0","1")+IF(AS23="So",10,0)++IF(AS23="Sa",5,0)+IF(ISERROR(VLOOKUP(AR23,tblFeiertage[],2,FALSE)),"0","20")</f>
        <v>0</v>
      </c>
      <c r="BA23">
        <f>IF(ISERROR(VLOOKUP(AR23,tbl_UrlaubMA1[],1,FALSE)),0,"100")</f>
        <v>0</v>
      </c>
      <c r="BB23">
        <f>IF(ISERROR(VLOOKUP(AR23,tbl_UrlaubMA2[],1,FALSE)),0,"100")</f>
        <v>0</v>
      </c>
      <c r="BC23">
        <f>IF(ISERROR(VLOOKUP(AR23,tbl_UrlaubMA3[],1,FALSE)),0,"100")</f>
        <v>0</v>
      </c>
      <c r="BD23">
        <f>IF(ISERROR(VLOOKUP(AR23,tbl_UrlaubMA4[],1,FALSE)),0,"100")</f>
        <v>0</v>
      </c>
      <c r="BE23" s="13"/>
      <c r="BF23" s="8">
        <f t="shared" si="10"/>
        <v>44336</v>
      </c>
      <c r="BG23" s="4" t="str">
        <f t="shared" si="5"/>
        <v>Do</v>
      </c>
      <c r="BH23" s="4" t="str">
        <f>IF(WEEKDAY(BF23)=2,"KW "&amp;WEEKNUM(BF23)&amp;" ","")&amp;IF(ISERROR(VLOOKUP(BF23,tblTermine[],2,FALSE)),"",VLOOKUP(BF23,tblTermine[],2,FALSE)&amp;" ")&amp;IF(ISERROR(VLOOKUP(BF23,tblFeiertage[],2,FALSE)),"",VLOOKUP(BF23,tblFeiertage[],2,FALSE)&amp;" ")&amp;IF(ISERROR(VLOOKUP(BF23,tblBesondereTage[],2,FALSE)),"",VLOOKUP(BF23,tblBesondereTage[],2,FALSE)&amp;" ")</f>
        <v/>
      </c>
      <c r="BI23" s="5"/>
      <c r="BJ23" s="5"/>
      <c r="BK23" s="5"/>
      <c r="BL23" s="9"/>
      <c r="BM23" t="str">
        <f>IF(ISERROR(VLOOKUP(BF23,tblTermine[],2,FALSE)),"",VLOOKUP(BF23,tblTermine[],2,FALSE))</f>
        <v/>
      </c>
      <c r="BN23" s="26">
        <f>IF(ISERROR(VLOOKUP(BF23,tblSchulferien[],1,FALSE)),"0","1")+IF(BG23="So",10,0)++IF(BG23="Sa",5,0)+IF(ISERROR(VLOOKUP(BF23,tblFeiertage[],2,FALSE)),"0","20")</f>
        <v>0</v>
      </c>
      <c r="BO23">
        <f>IF(ISERROR(VLOOKUP(BF23,tbl_UrlaubMA1[],1,FALSE)),0,"100")</f>
        <v>0</v>
      </c>
      <c r="BP23">
        <f>IF(ISERROR(VLOOKUP(BF23,tbl_UrlaubMA2[],1,FALSE)),0,"100")</f>
        <v>0</v>
      </c>
      <c r="BQ23">
        <f>IF(ISERROR(VLOOKUP(BF23,tbl_UrlaubMA3[],1,FALSE)),0,"100")</f>
        <v>0</v>
      </c>
      <c r="BR23">
        <f>IF(ISERROR(VLOOKUP(BF23,tbl_UrlaubMA4[],1,FALSE)),0,"100")</f>
        <v>0</v>
      </c>
      <c r="BS23" s="13"/>
      <c r="BT23" s="8">
        <f t="shared" si="11"/>
        <v>44367</v>
      </c>
      <c r="BU23" s="4" t="str">
        <f t="shared" si="6"/>
        <v>So</v>
      </c>
      <c r="BV23" s="4" t="str">
        <f>IF(WEEKDAY(BT23)=2,"KW "&amp;WEEKNUM(BT23)&amp;" ","")&amp;IF(ISERROR(VLOOKUP(BT23,tblTermine[],2,FALSE)),"",VLOOKUP(BT23,tblTermine[],2,FALSE)&amp;" ")&amp;IF(ISERROR(VLOOKUP(BT23,tblFeiertage[],2,FALSE)),"",VLOOKUP(BT23,tblFeiertage[],2,FALSE)&amp;" ")&amp;IF(ISERROR(VLOOKUP(BT23,tblBesondereTage[],2,FALSE)),"",VLOOKUP(BT23,tblBesondereTage[],2,FALSE)&amp;" ")</f>
        <v/>
      </c>
      <c r="BW23" s="5"/>
      <c r="BX23" s="5"/>
      <c r="BY23" s="5"/>
      <c r="BZ23" s="9"/>
      <c r="CA23" t="str">
        <f>IF(ISERROR(VLOOKUP(BT23,tblTermine[],2,FALSE)),"",VLOOKUP(BT23,tblTermine[],2,FALSE))</f>
        <v/>
      </c>
      <c r="CB23" s="26">
        <f>IF(ISERROR(VLOOKUP(BT23,tblSchulferien[],1,FALSE)),"0","1")+IF(BU23="So",10,0)++IF(BU23="Sa",5,0)+IF(ISERROR(VLOOKUP(BT23,tblFeiertage[],2,FALSE)),"0","20")</f>
        <v>10</v>
      </c>
      <c r="CC23">
        <f>IF(ISERROR(VLOOKUP(BT23,tbl_UrlaubMA1[],1,FALSE)),0,"100")</f>
        <v>0</v>
      </c>
      <c r="CD23">
        <f>IF(ISERROR(VLOOKUP(BT23,tbl_UrlaubMA2[],1,FALSE)),0,"100")</f>
        <v>0</v>
      </c>
      <c r="CE23">
        <f>IF(ISERROR(VLOOKUP(BT23,tbl_UrlaubMA3[],1,FALSE)),0,"100")</f>
        <v>0</v>
      </c>
      <c r="CF23">
        <f>IF(ISERROR(VLOOKUP(BT23,tbl_UrlaubMA4[],1,FALSE)),0,"100")</f>
        <v>0</v>
      </c>
      <c r="CG23" s="13"/>
    </row>
    <row r="24" spans="1:85" x14ac:dyDescent="0.3">
      <c r="A24" s="13"/>
      <c r="B24" s="8">
        <f t="shared" si="12"/>
        <v>44217</v>
      </c>
      <c r="C24" s="4" t="str">
        <f t="shared" si="1"/>
        <v>Do</v>
      </c>
      <c r="D24" s="4" t="str">
        <f>IF(WEEKDAY(B24)=2,"KW "&amp;WEEKNUM(B24)&amp;" ","")&amp;IF(ISERROR(VLOOKUP(B24,tblTermine[],2,FALSE)),"",VLOOKUP(B24,tblTermine[],2,FALSE)&amp;" ")&amp;IF(ISERROR(VLOOKUP(B24,tblFeiertage[],2,FALSE)),"",VLOOKUP(B24,tblFeiertage[],2,FALSE)&amp;" ")&amp;IF(ISERROR(VLOOKUP(B24,tblBesondereTage[],2,FALSE)),"",VLOOKUP(B24,tblBesondereTage[],2,FALSE)&amp;" ")</f>
        <v/>
      </c>
      <c r="E24" s="5"/>
      <c r="F24" s="5"/>
      <c r="G24" s="5"/>
      <c r="H24" s="9"/>
      <c r="I24" t="str">
        <f>IF(ISERROR(VLOOKUP(B24,tblTermine[],2,FALSE)),"",VLOOKUP(B24,tblTermine[],2,FALSE))</f>
        <v/>
      </c>
      <c r="J24" s="26">
        <f>IF(ISERROR(VLOOKUP(B24,tblSchulferien[],1,FALSE)),"0","1")+IF(C24="So",10,0)++IF(C24="Sa",5,0)+IF(ISERROR(VLOOKUP(B24,tblFeiertage[],2,FALSE)),"0","20")</f>
        <v>0</v>
      </c>
      <c r="K24">
        <f>IF(ISERROR(VLOOKUP(B24,tbl_UrlaubMA1[],1,FALSE)),0,"100")</f>
        <v>0</v>
      </c>
      <c r="L24">
        <f>IF(ISERROR(VLOOKUP(B24,tbl_UrlaubMA2[],1,FALSE)),0,"100")</f>
        <v>0</v>
      </c>
      <c r="M24">
        <f>IF(ISERROR(VLOOKUP(B24,tbl_UrlaubMA3[],1,FALSE)),0,"100")</f>
        <v>0</v>
      </c>
      <c r="N24">
        <f>IF(ISERROR(VLOOKUP(B24,tbl_UrlaubMA4[],1,FALSE)),0,"100")</f>
        <v>0</v>
      </c>
      <c r="O24" s="13">
        <f t="shared" si="0"/>
        <v>2</v>
      </c>
      <c r="P24" s="8">
        <f t="shared" si="7"/>
        <v>44248</v>
      </c>
      <c r="Q24" s="4" t="str">
        <f t="shared" si="2"/>
        <v>So</v>
      </c>
      <c r="R24" s="4" t="str">
        <f>IF(WEEKDAY(P24)=2,"KW "&amp;WEEKNUM(P24)&amp;" ","")&amp;IF(ISERROR(VLOOKUP(P24,tblTermine[],2,FALSE)),"",VLOOKUP(P24,tblTermine[],2,FALSE)&amp;" ")&amp;IF(ISERROR(VLOOKUP(P24,tblFeiertage[],2,FALSE)),"",VLOOKUP(P24,tblFeiertage[],2,FALSE)&amp;" ")&amp;IF(ISERROR(VLOOKUP(P24,tblBesondereTage[],2,FALSE)),"",VLOOKUP(P24,tblBesondereTage[],2,FALSE)&amp;" ")</f>
        <v/>
      </c>
      <c r="S24" s="5"/>
      <c r="T24" s="5"/>
      <c r="U24" s="5"/>
      <c r="V24" s="9"/>
      <c r="W24" t="str">
        <f>IF(ISERROR(VLOOKUP(P24,tblTermine[],2,FALSE)),"",VLOOKUP(P24,tblTermine[],2,FALSE))</f>
        <v/>
      </c>
      <c r="X24" s="26">
        <f>IF(ISERROR(VLOOKUP(P24,tblSchulferien[],1,FALSE)),"0","1")+IF(Q24="So",10,0)++IF(Q24="Sa",5,0)+IF(ISERROR(VLOOKUP(P24,tblFeiertage[],2,FALSE)),"0","20")</f>
        <v>10</v>
      </c>
      <c r="Y24">
        <f>IF(ISERROR(VLOOKUP(P24,tbl_UrlaubMA1[],1,FALSE)),0,"100")</f>
        <v>0</v>
      </c>
      <c r="Z24">
        <f>IF(ISERROR(VLOOKUP(P24,tbl_UrlaubMA2[],1,FALSE)),0,"100")</f>
        <v>0</v>
      </c>
      <c r="AA24">
        <f>IF(ISERROR(VLOOKUP(P24,tbl_UrlaubMA3[],1,FALSE)),0,"100")</f>
        <v>0</v>
      </c>
      <c r="AB24">
        <f>IF(ISERROR(VLOOKUP(P24,tbl_UrlaubMA4[],1,FALSE)),0,"100")</f>
        <v>0</v>
      </c>
      <c r="AC24" s="13"/>
      <c r="AD24" s="8">
        <f t="shared" si="8"/>
        <v>44276</v>
      </c>
      <c r="AE24" s="4" t="str">
        <f t="shared" si="3"/>
        <v>So</v>
      </c>
      <c r="AF24" s="4" t="str">
        <f>IF(WEEKDAY(AD24)=2,"KW "&amp;WEEKNUM(AD24)&amp;" ","")&amp;IF(ISERROR(VLOOKUP(AD24,tblTermine[],2,FALSE)),"",VLOOKUP(AD24,tblTermine[],2,FALSE)&amp;" ")&amp;IF(ISERROR(VLOOKUP(AD24,tblFeiertage[],2,FALSE)),"",VLOOKUP(AD24,tblFeiertage[],2,FALSE)&amp;" ")&amp;IF(ISERROR(VLOOKUP(AD24,tblBesondereTage[],2,FALSE)),"",VLOOKUP(AD24,tblBesondereTage[],2,FALSE)&amp;" ")</f>
        <v/>
      </c>
      <c r="AG24" s="5"/>
      <c r="AH24" s="5"/>
      <c r="AI24" s="5"/>
      <c r="AJ24" s="9"/>
      <c r="AK24" t="str">
        <f>IF(ISERROR(VLOOKUP(AD24,tblTermine[],2,FALSE)),"",VLOOKUP(AD24,tblTermine[],2,FALSE))</f>
        <v/>
      </c>
      <c r="AL24" s="26">
        <f>IF(ISERROR(VLOOKUP(AD24,tblSchulferien[],1,FALSE)),"0","1")+IF(AE24="So",10,0)++IF(AE24="Sa",5,0)+IF(ISERROR(VLOOKUP(AD24,tblFeiertage[],2,FALSE)),"0","20")</f>
        <v>10</v>
      </c>
      <c r="AM24">
        <f>IF(ISERROR(VLOOKUP(AD24,tbl_UrlaubMA1[],1,FALSE)),0,"100")</f>
        <v>0</v>
      </c>
      <c r="AN24">
        <f>IF(ISERROR(VLOOKUP(AD24,tbl_UrlaubMA2[],1,FALSE)),0,"100")</f>
        <v>0</v>
      </c>
      <c r="AO24">
        <f>IF(ISERROR(VLOOKUP(AD24,tbl_UrlaubMA3[],1,FALSE)),0,"100")</f>
        <v>0</v>
      </c>
      <c r="AP24">
        <f>IF(ISERROR(VLOOKUP(AD24,tbl_UrlaubMA4[],1,FALSE)),0,"100")</f>
        <v>0</v>
      </c>
      <c r="AQ24" s="13"/>
      <c r="AR24" s="8">
        <f t="shared" si="9"/>
        <v>44307</v>
      </c>
      <c r="AS24" s="4" t="str">
        <f t="shared" si="4"/>
        <v>Mi</v>
      </c>
      <c r="AT24" s="4" t="str">
        <f>IF(WEEKDAY(AR24)=2,"KW "&amp;WEEKNUM(AR24)&amp;" ","")&amp;IF(ISERROR(VLOOKUP(AR24,tblTermine[],2,FALSE)),"",VLOOKUP(AR24,tblTermine[],2,FALSE)&amp;" ")&amp;IF(ISERROR(VLOOKUP(AR24,tblFeiertage[],2,FALSE)),"",VLOOKUP(AR24,tblFeiertage[],2,FALSE)&amp;" ")&amp;IF(ISERROR(VLOOKUP(AR24,tblBesondereTage[],2,FALSE)),"",VLOOKUP(AR24,tblBesondereTage[],2,FALSE)&amp;" ")</f>
        <v/>
      </c>
      <c r="AU24" s="5"/>
      <c r="AV24" s="5"/>
      <c r="AW24" s="5"/>
      <c r="AX24" s="9"/>
      <c r="AY24" t="str">
        <f>IF(ISERROR(VLOOKUP(AR24,tblTermine[],2,FALSE)),"",VLOOKUP(AR24,tblTermine[],2,FALSE))</f>
        <v/>
      </c>
      <c r="AZ24" s="26">
        <f>IF(ISERROR(VLOOKUP(AR24,tblSchulferien[],1,FALSE)),"0","1")+IF(AS24="So",10,0)++IF(AS24="Sa",5,0)+IF(ISERROR(VLOOKUP(AR24,tblFeiertage[],2,FALSE)),"0","20")</f>
        <v>0</v>
      </c>
      <c r="BA24">
        <f>IF(ISERROR(VLOOKUP(AR24,tbl_UrlaubMA1[],1,FALSE)),0,"100")</f>
        <v>0</v>
      </c>
      <c r="BB24">
        <f>IF(ISERROR(VLOOKUP(AR24,tbl_UrlaubMA2[],1,FALSE)),0,"100")</f>
        <v>0</v>
      </c>
      <c r="BC24">
        <f>IF(ISERROR(VLOOKUP(AR24,tbl_UrlaubMA3[],1,FALSE)),0,"100")</f>
        <v>0</v>
      </c>
      <c r="BD24">
        <f>IF(ISERROR(VLOOKUP(AR24,tbl_UrlaubMA4[],1,FALSE)),0,"100")</f>
        <v>0</v>
      </c>
      <c r="BE24" s="13"/>
      <c r="BF24" s="8">
        <f t="shared" si="10"/>
        <v>44337</v>
      </c>
      <c r="BG24" s="4" t="str">
        <f t="shared" si="5"/>
        <v>Fr</v>
      </c>
      <c r="BH24" s="4" t="str">
        <f>IF(WEEKDAY(BF24)=2,"KW "&amp;WEEKNUM(BF24)&amp;" ","")&amp;IF(ISERROR(VLOOKUP(BF24,tblTermine[],2,FALSE)),"",VLOOKUP(BF24,tblTermine[],2,FALSE)&amp;" ")&amp;IF(ISERROR(VLOOKUP(BF24,tblFeiertage[],2,FALSE)),"",VLOOKUP(BF24,tblFeiertage[],2,FALSE)&amp;" ")&amp;IF(ISERROR(VLOOKUP(BF24,tblBesondereTage[],2,FALSE)),"",VLOOKUP(BF24,tblBesondereTage[],2,FALSE)&amp;" ")</f>
        <v/>
      </c>
      <c r="BI24" s="5"/>
      <c r="BJ24" s="5"/>
      <c r="BK24" s="5"/>
      <c r="BL24" s="9"/>
      <c r="BM24" t="str">
        <f>IF(ISERROR(VLOOKUP(BF24,tblTermine[],2,FALSE)),"",VLOOKUP(BF24,tblTermine[],2,FALSE))</f>
        <v/>
      </c>
      <c r="BN24" s="26">
        <f>IF(ISERROR(VLOOKUP(BF24,tblSchulferien[],1,FALSE)),"0","1")+IF(BG24="So",10,0)++IF(BG24="Sa",5,0)+IF(ISERROR(VLOOKUP(BF24,tblFeiertage[],2,FALSE)),"0","20")</f>
        <v>0</v>
      </c>
      <c r="BO24">
        <f>IF(ISERROR(VLOOKUP(BF24,tbl_UrlaubMA1[],1,FALSE)),0,"100")</f>
        <v>0</v>
      </c>
      <c r="BP24">
        <f>IF(ISERROR(VLOOKUP(BF24,tbl_UrlaubMA2[],1,FALSE)),0,"100")</f>
        <v>0</v>
      </c>
      <c r="BQ24">
        <f>IF(ISERROR(VLOOKUP(BF24,tbl_UrlaubMA3[],1,FALSE)),0,"100")</f>
        <v>0</v>
      </c>
      <c r="BR24">
        <f>IF(ISERROR(VLOOKUP(BF24,tbl_UrlaubMA4[],1,FALSE)),0,"100")</f>
        <v>0</v>
      </c>
      <c r="BS24" s="13"/>
      <c r="BT24" s="8">
        <f t="shared" si="11"/>
        <v>44368</v>
      </c>
      <c r="BU24" s="4" t="str">
        <f t="shared" si="6"/>
        <v>Mo</v>
      </c>
      <c r="BV24" s="4" t="str">
        <f>IF(WEEKDAY(BT24)=2,"KW "&amp;WEEKNUM(BT24)&amp;" ","")&amp;IF(ISERROR(VLOOKUP(BT24,tblTermine[],2,FALSE)),"",VLOOKUP(BT24,tblTermine[],2,FALSE)&amp;" ")&amp;IF(ISERROR(VLOOKUP(BT24,tblFeiertage[],2,FALSE)),"",VLOOKUP(BT24,tblFeiertage[],2,FALSE)&amp;" ")&amp;IF(ISERROR(VLOOKUP(BT24,tblBesondereTage[],2,FALSE)),"",VLOOKUP(BT24,tblBesondereTage[],2,FALSE)&amp;" ")</f>
        <v xml:space="preserve">KW 26 Sommeranfang </v>
      </c>
      <c r="BW24" s="5"/>
      <c r="BX24" s="5"/>
      <c r="BY24" s="5"/>
      <c r="BZ24" s="9"/>
      <c r="CA24" t="str">
        <f>IF(ISERROR(VLOOKUP(BT24,tblTermine[],2,FALSE)),"",VLOOKUP(BT24,tblTermine[],2,FALSE))</f>
        <v/>
      </c>
      <c r="CB24" s="26">
        <f>IF(ISERROR(VLOOKUP(BT24,tblSchulferien[],1,FALSE)),"0","1")+IF(BU24="So",10,0)++IF(BU24="Sa",5,0)+IF(ISERROR(VLOOKUP(BT24,tblFeiertage[],2,FALSE)),"0","20")</f>
        <v>0</v>
      </c>
      <c r="CC24">
        <f>IF(ISERROR(VLOOKUP(BT24,tbl_UrlaubMA1[],1,FALSE)),0,"100")</f>
        <v>0</v>
      </c>
      <c r="CD24">
        <f>IF(ISERROR(VLOOKUP(BT24,tbl_UrlaubMA2[],1,FALSE)),0,"100")</f>
        <v>0</v>
      </c>
      <c r="CE24">
        <f>IF(ISERROR(VLOOKUP(BT24,tbl_UrlaubMA3[],1,FALSE)),0,"100")</f>
        <v>0</v>
      </c>
      <c r="CF24">
        <f>IF(ISERROR(VLOOKUP(BT24,tbl_UrlaubMA4[],1,FALSE)),0,"100")</f>
        <v>0</v>
      </c>
      <c r="CG24" s="13"/>
    </row>
    <row r="25" spans="1:85" x14ac:dyDescent="0.3">
      <c r="A25" s="13"/>
      <c r="B25" s="8">
        <f t="shared" si="12"/>
        <v>44218</v>
      </c>
      <c r="C25" s="4" t="str">
        <f t="shared" si="1"/>
        <v>Fr</v>
      </c>
      <c r="D25" s="4" t="str">
        <f>IF(WEEKDAY(B25)=2,"KW "&amp;WEEKNUM(B25)&amp;" ","")&amp;IF(ISERROR(VLOOKUP(B25,tblTermine[],2,FALSE)),"",VLOOKUP(B25,tblTermine[],2,FALSE)&amp;" ")&amp;IF(ISERROR(VLOOKUP(B25,tblFeiertage[],2,FALSE)),"",VLOOKUP(B25,tblFeiertage[],2,FALSE)&amp;" ")&amp;IF(ISERROR(VLOOKUP(B25,tblBesondereTage[],2,FALSE)),"",VLOOKUP(B25,tblBesondereTage[],2,FALSE)&amp;" ")</f>
        <v/>
      </c>
      <c r="E25" s="5"/>
      <c r="F25" s="5"/>
      <c r="G25" s="5"/>
      <c r="H25" s="9"/>
      <c r="I25" t="str">
        <f>IF(ISERROR(VLOOKUP(B25,tblTermine[],2,FALSE)),"",VLOOKUP(B25,tblTermine[],2,FALSE))</f>
        <v/>
      </c>
      <c r="J25" s="26">
        <f>IF(ISERROR(VLOOKUP(B25,tblSchulferien[],1,FALSE)),"0","1")+IF(C25="So",10,0)++IF(C25="Sa",5,0)+IF(ISERROR(VLOOKUP(B25,tblFeiertage[],2,FALSE)),"0","20")</f>
        <v>0</v>
      </c>
      <c r="K25">
        <f>IF(ISERROR(VLOOKUP(B25,tbl_UrlaubMA1[],1,FALSE)),0,"100")</f>
        <v>0</v>
      </c>
      <c r="L25">
        <f>IF(ISERROR(VLOOKUP(B25,tbl_UrlaubMA2[],1,FALSE)),0,"100")</f>
        <v>0</v>
      </c>
      <c r="M25">
        <f>IF(ISERROR(VLOOKUP(B25,tbl_UrlaubMA3[],1,FALSE)),0,"100")</f>
        <v>0</v>
      </c>
      <c r="N25">
        <f>IF(ISERROR(VLOOKUP(B25,tbl_UrlaubMA4[],1,FALSE)),0,"100")</f>
        <v>0</v>
      </c>
      <c r="O25" s="13">
        <f t="shared" si="0"/>
        <v>2</v>
      </c>
      <c r="P25" s="8">
        <f t="shared" si="7"/>
        <v>44249</v>
      </c>
      <c r="Q25" s="4" t="str">
        <f t="shared" si="2"/>
        <v>Mo</v>
      </c>
      <c r="R25" s="4" t="str">
        <f>IF(WEEKDAY(P25)=2,"KW "&amp;WEEKNUM(P25)&amp;" ","")&amp;IF(ISERROR(VLOOKUP(P25,tblTermine[],2,FALSE)),"",VLOOKUP(P25,tblTermine[],2,FALSE)&amp;" ")&amp;IF(ISERROR(VLOOKUP(P25,tblFeiertage[],2,FALSE)),"",VLOOKUP(P25,tblFeiertage[],2,FALSE)&amp;" ")&amp;IF(ISERROR(VLOOKUP(P25,tblBesondereTage[],2,FALSE)),"",VLOOKUP(P25,tblBesondereTage[],2,FALSE)&amp;" ")</f>
        <v xml:space="preserve">KW 9 </v>
      </c>
      <c r="S25" s="5"/>
      <c r="T25" s="5"/>
      <c r="U25" s="5"/>
      <c r="V25" s="9"/>
      <c r="W25" t="str">
        <f>IF(ISERROR(VLOOKUP(P25,tblTermine[],2,FALSE)),"",VLOOKUP(P25,tblTermine[],2,FALSE))</f>
        <v/>
      </c>
      <c r="X25" s="26">
        <f>IF(ISERROR(VLOOKUP(P25,tblSchulferien[],1,FALSE)),"0","1")+IF(Q25="So",10,0)++IF(Q25="Sa",5,0)+IF(ISERROR(VLOOKUP(P25,tblFeiertage[],2,FALSE)),"0","20")</f>
        <v>0</v>
      </c>
      <c r="Y25">
        <f>IF(ISERROR(VLOOKUP(P25,tbl_UrlaubMA1[],1,FALSE)),0,"100")</f>
        <v>0</v>
      </c>
      <c r="Z25">
        <f>IF(ISERROR(VLOOKUP(P25,tbl_UrlaubMA2[],1,FALSE)),0,"100")</f>
        <v>0</v>
      </c>
      <c r="AA25">
        <f>IF(ISERROR(VLOOKUP(P25,tbl_UrlaubMA3[],1,FALSE)),0,"100")</f>
        <v>0</v>
      </c>
      <c r="AB25">
        <f>IF(ISERROR(VLOOKUP(P25,tbl_UrlaubMA4[],1,FALSE)),0,"100")</f>
        <v>0</v>
      </c>
      <c r="AC25" s="13"/>
      <c r="AD25" s="8">
        <f t="shared" si="8"/>
        <v>44277</v>
      </c>
      <c r="AE25" s="4" t="str">
        <f t="shared" si="3"/>
        <v>Mo</v>
      </c>
      <c r="AF25" s="4" t="str">
        <f>IF(WEEKDAY(AD25)=2,"KW "&amp;WEEKNUM(AD25)&amp;" ","")&amp;IF(ISERROR(VLOOKUP(AD25,tblTermine[],2,FALSE)),"",VLOOKUP(AD25,tblTermine[],2,FALSE)&amp;" ")&amp;IF(ISERROR(VLOOKUP(AD25,tblFeiertage[],2,FALSE)),"",VLOOKUP(AD25,tblFeiertage[],2,FALSE)&amp;" ")&amp;IF(ISERROR(VLOOKUP(AD25,tblBesondereTage[],2,FALSE)),"",VLOOKUP(AD25,tblBesondereTage[],2,FALSE)&amp;" ")</f>
        <v xml:space="preserve">KW 13 </v>
      </c>
      <c r="AG25" s="5"/>
      <c r="AH25" s="5"/>
      <c r="AI25" s="5"/>
      <c r="AJ25" s="9"/>
      <c r="AK25" t="str">
        <f>IF(ISERROR(VLOOKUP(AD25,tblTermine[],2,FALSE)),"",VLOOKUP(AD25,tblTermine[],2,FALSE))</f>
        <v/>
      </c>
      <c r="AL25" s="26">
        <f>IF(ISERROR(VLOOKUP(AD25,tblSchulferien[],1,FALSE)),"0","1")+IF(AE25="So",10,0)++IF(AE25="Sa",5,0)+IF(ISERROR(VLOOKUP(AD25,tblFeiertage[],2,FALSE)),"0","20")</f>
        <v>0</v>
      </c>
      <c r="AM25">
        <f>IF(ISERROR(VLOOKUP(AD25,tbl_UrlaubMA1[],1,FALSE)),0,"100")</f>
        <v>0</v>
      </c>
      <c r="AN25">
        <f>IF(ISERROR(VLOOKUP(AD25,tbl_UrlaubMA2[],1,FALSE)),0,"100")</f>
        <v>0</v>
      </c>
      <c r="AO25">
        <f>IF(ISERROR(VLOOKUP(AD25,tbl_UrlaubMA3[],1,FALSE)),0,"100")</f>
        <v>0</v>
      </c>
      <c r="AP25">
        <f>IF(ISERROR(VLOOKUP(AD25,tbl_UrlaubMA4[],1,FALSE)),0,"100")</f>
        <v>0</v>
      </c>
      <c r="AQ25" s="13"/>
      <c r="AR25" s="8">
        <f t="shared" si="9"/>
        <v>44308</v>
      </c>
      <c r="AS25" s="4" t="str">
        <f t="shared" si="4"/>
        <v>Do</v>
      </c>
      <c r="AT25" s="4" t="str">
        <f>IF(WEEKDAY(AR25)=2,"KW "&amp;WEEKNUM(AR25)&amp;" ","")&amp;IF(ISERROR(VLOOKUP(AR25,tblTermine[],2,FALSE)),"",VLOOKUP(AR25,tblTermine[],2,FALSE)&amp;" ")&amp;IF(ISERROR(VLOOKUP(AR25,tblFeiertage[],2,FALSE)),"",VLOOKUP(AR25,tblFeiertage[],2,FALSE)&amp;" ")&amp;IF(ISERROR(VLOOKUP(AR25,tblBesondereTage[],2,FALSE)),"",VLOOKUP(AR25,tblBesondereTage[],2,FALSE)&amp;" ")</f>
        <v/>
      </c>
      <c r="AU25" s="5"/>
      <c r="AV25" s="5"/>
      <c r="AW25" s="5"/>
      <c r="AX25" s="9"/>
      <c r="AY25" t="str">
        <f>IF(ISERROR(VLOOKUP(AR25,tblTermine[],2,FALSE)),"",VLOOKUP(AR25,tblTermine[],2,FALSE))</f>
        <v/>
      </c>
      <c r="AZ25" s="26">
        <f>IF(ISERROR(VLOOKUP(AR25,tblSchulferien[],1,FALSE)),"0","1")+IF(AS25="So",10,0)++IF(AS25="Sa",5,0)+IF(ISERROR(VLOOKUP(AR25,tblFeiertage[],2,FALSE)),"0","20")</f>
        <v>0</v>
      </c>
      <c r="BA25">
        <f>IF(ISERROR(VLOOKUP(AR25,tbl_UrlaubMA1[],1,FALSE)),0,"100")</f>
        <v>0</v>
      </c>
      <c r="BB25">
        <f>IF(ISERROR(VLOOKUP(AR25,tbl_UrlaubMA2[],1,FALSE)),0,"100")</f>
        <v>0</v>
      </c>
      <c r="BC25">
        <f>IF(ISERROR(VLOOKUP(AR25,tbl_UrlaubMA3[],1,FALSE)),0,"100")</f>
        <v>0</v>
      </c>
      <c r="BD25">
        <f>IF(ISERROR(VLOOKUP(AR25,tbl_UrlaubMA4[],1,FALSE)),0,"100")</f>
        <v>0</v>
      </c>
      <c r="BE25" s="13"/>
      <c r="BF25" s="8">
        <f t="shared" si="10"/>
        <v>44338</v>
      </c>
      <c r="BG25" s="4" t="str">
        <f t="shared" si="5"/>
        <v>Sa</v>
      </c>
      <c r="BH25" s="4" t="str">
        <f>IF(WEEKDAY(BF25)=2,"KW "&amp;WEEKNUM(BF25)&amp;" ","")&amp;IF(ISERROR(VLOOKUP(BF25,tblTermine[],2,FALSE)),"",VLOOKUP(BF25,tblTermine[],2,FALSE)&amp;" ")&amp;IF(ISERROR(VLOOKUP(BF25,tblFeiertage[],2,FALSE)),"",VLOOKUP(BF25,tblFeiertage[],2,FALSE)&amp;" ")&amp;IF(ISERROR(VLOOKUP(BF25,tblBesondereTage[],2,FALSE)),"",VLOOKUP(BF25,tblBesondereTage[],2,FALSE)&amp;" ")</f>
        <v/>
      </c>
      <c r="BI25" s="5"/>
      <c r="BJ25" s="5"/>
      <c r="BK25" s="5"/>
      <c r="BL25" s="9"/>
      <c r="BM25" t="str">
        <f>IF(ISERROR(VLOOKUP(BF25,tblTermine[],2,FALSE)),"",VLOOKUP(BF25,tblTermine[],2,FALSE))</f>
        <v/>
      </c>
      <c r="BN25" s="26">
        <f>IF(ISERROR(VLOOKUP(BF25,tblSchulferien[],1,FALSE)),"0","1")+IF(BG25="So",10,0)++IF(BG25="Sa",5,0)+IF(ISERROR(VLOOKUP(BF25,tblFeiertage[],2,FALSE)),"0","20")</f>
        <v>5</v>
      </c>
      <c r="BO25">
        <f>IF(ISERROR(VLOOKUP(BF25,tbl_UrlaubMA1[],1,FALSE)),0,"100")</f>
        <v>0</v>
      </c>
      <c r="BP25">
        <f>IF(ISERROR(VLOOKUP(BF25,tbl_UrlaubMA2[],1,FALSE)),0,"100")</f>
        <v>0</v>
      </c>
      <c r="BQ25">
        <f>IF(ISERROR(VLOOKUP(BF25,tbl_UrlaubMA3[],1,FALSE)),0,"100")</f>
        <v>0</v>
      </c>
      <c r="BR25">
        <f>IF(ISERROR(VLOOKUP(BF25,tbl_UrlaubMA4[],1,FALSE)),0,"100")</f>
        <v>0</v>
      </c>
      <c r="BS25" s="13"/>
      <c r="BT25" s="8">
        <f t="shared" si="11"/>
        <v>44369</v>
      </c>
      <c r="BU25" s="4" t="str">
        <f t="shared" si="6"/>
        <v>Di</v>
      </c>
      <c r="BV25" s="4" t="str">
        <f>IF(WEEKDAY(BT25)=2,"KW "&amp;WEEKNUM(BT25)&amp;" ","")&amp;IF(ISERROR(VLOOKUP(BT25,tblTermine[],2,FALSE)),"",VLOOKUP(BT25,tblTermine[],2,FALSE)&amp;" ")&amp;IF(ISERROR(VLOOKUP(BT25,tblFeiertage[],2,FALSE)),"",VLOOKUP(BT25,tblFeiertage[],2,FALSE)&amp;" ")&amp;IF(ISERROR(VLOOKUP(BT25,tblBesondereTage[],2,FALSE)),"",VLOOKUP(BT25,tblBesondereTage[],2,FALSE)&amp;" ")</f>
        <v/>
      </c>
      <c r="BW25" s="5"/>
      <c r="BX25" s="5"/>
      <c r="BY25" s="5"/>
      <c r="BZ25" s="9"/>
      <c r="CA25" t="str">
        <f>IF(ISERROR(VLOOKUP(BT25,tblTermine[],2,FALSE)),"",VLOOKUP(BT25,tblTermine[],2,FALSE))</f>
        <v/>
      </c>
      <c r="CB25" s="26">
        <f>IF(ISERROR(VLOOKUP(BT25,tblSchulferien[],1,FALSE)),"0","1")+IF(BU25="So",10,0)++IF(BU25="Sa",5,0)+IF(ISERROR(VLOOKUP(BT25,tblFeiertage[],2,FALSE)),"0","20")</f>
        <v>0</v>
      </c>
      <c r="CC25">
        <f>IF(ISERROR(VLOOKUP(BT25,tbl_UrlaubMA1[],1,FALSE)),0,"100")</f>
        <v>0</v>
      </c>
      <c r="CD25">
        <f>IF(ISERROR(VLOOKUP(BT25,tbl_UrlaubMA2[],1,FALSE)),0,"100")</f>
        <v>0</v>
      </c>
      <c r="CE25">
        <f>IF(ISERROR(VLOOKUP(BT25,tbl_UrlaubMA3[],1,FALSE)),0,"100")</f>
        <v>0</v>
      </c>
      <c r="CF25">
        <f>IF(ISERROR(VLOOKUP(BT25,tbl_UrlaubMA4[],1,FALSE)),0,"100")</f>
        <v>0</v>
      </c>
      <c r="CG25" s="13"/>
    </row>
    <row r="26" spans="1:85" x14ac:dyDescent="0.3">
      <c r="A26" s="13"/>
      <c r="B26" s="8">
        <f t="shared" si="12"/>
        <v>44219</v>
      </c>
      <c r="C26" s="4" t="str">
        <f t="shared" si="1"/>
        <v>Sa</v>
      </c>
      <c r="D26" s="4" t="str">
        <f>IF(WEEKDAY(B26)=2,"KW "&amp;WEEKNUM(B26)&amp;" ","")&amp;IF(ISERROR(VLOOKUP(B26,tblTermine[],2,FALSE)),"",VLOOKUP(B26,tblTermine[],2,FALSE)&amp;" ")&amp;IF(ISERROR(VLOOKUP(B26,tblFeiertage[],2,FALSE)),"",VLOOKUP(B26,tblFeiertage[],2,FALSE)&amp;" ")&amp;IF(ISERROR(VLOOKUP(B26,tblBesondereTage[],2,FALSE)),"",VLOOKUP(B26,tblBesondereTage[],2,FALSE)&amp;" ")</f>
        <v/>
      </c>
      <c r="E26" s="5"/>
      <c r="F26" s="5"/>
      <c r="G26" s="5"/>
      <c r="H26" s="9"/>
      <c r="I26" t="str">
        <f>IF(ISERROR(VLOOKUP(B26,tblTermine[],2,FALSE)),"",VLOOKUP(B26,tblTermine[],2,FALSE))</f>
        <v/>
      </c>
      <c r="J26" s="26">
        <f>IF(ISERROR(VLOOKUP(B26,tblSchulferien[],1,FALSE)),"0","1")+IF(C26="So",10,0)++IF(C26="Sa",5,0)+IF(ISERROR(VLOOKUP(B26,tblFeiertage[],2,FALSE)),"0","20")</f>
        <v>5</v>
      </c>
      <c r="K26">
        <f>IF(ISERROR(VLOOKUP(B26,tbl_UrlaubMA1[],1,FALSE)),0,"100")</f>
        <v>0</v>
      </c>
      <c r="L26">
        <f>IF(ISERROR(VLOOKUP(B26,tbl_UrlaubMA2[],1,FALSE)),0,"100")</f>
        <v>0</v>
      </c>
      <c r="M26">
        <f>IF(ISERROR(VLOOKUP(B26,tbl_UrlaubMA3[],1,FALSE)),0,"100")</f>
        <v>0</v>
      </c>
      <c r="N26">
        <f>IF(ISERROR(VLOOKUP(B26,tbl_UrlaubMA4[],1,FALSE)),0,"100")</f>
        <v>0</v>
      </c>
      <c r="O26" s="13">
        <f t="shared" si="0"/>
        <v>2</v>
      </c>
      <c r="P26" s="8">
        <f t="shared" si="7"/>
        <v>44250</v>
      </c>
      <c r="Q26" s="4" t="str">
        <f t="shared" si="2"/>
        <v>Di</v>
      </c>
      <c r="R26" s="4" t="str">
        <f>IF(WEEKDAY(P26)=2,"KW "&amp;WEEKNUM(P26)&amp;" ","")&amp;IF(ISERROR(VLOOKUP(P26,tblTermine[],2,FALSE)),"",VLOOKUP(P26,tblTermine[],2,FALSE)&amp;" ")&amp;IF(ISERROR(VLOOKUP(P26,tblFeiertage[],2,FALSE)),"",VLOOKUP(P26,tblFeiertage[],2,FALSE)&amp;" ")&amp;IF(ISERROR(VLOOKUP(P26,tblBesondereTage[],2,FALSE)),"",VLOOKUP(P26,tblBesondereTage[],2,FALSE)&amp;" ")</f>
        <v/>
      </c>
      <c r="S26" s="5"/>
      <c r="T26" s="5"/>
      <c r="U26" s="5"/>
      <c r="V26" s="9"/>
      <c r="W26" t="str">
        <f>IF(ISERROR(VLOOKUP(P26,tblTermine[],2,FALSE)),"",VLOOKUP(P26,tblTermine[],2,FALSE))</f>
        <v/>
      </c>
      <c r="X26" s="26">
        <f>IF(ISERROR(VLOOKUP(P26,tblSchulferien[],1,FALSE)),"0","1")+IF(Q26="So",10,0)++IF(Q26="Sa",5,0)+IF(ISERROR(VLOOKUP(P26,tblFeiertage[],2,FALSE)),"0","20")</f>
        <v>0</v>
      </c>
      <c r="Y26">
        <f>IF(ISERROR(VLOOKUP(P26,tbl_UrlaubMA1[],1,FALSE)),0,"100")</f>
        <v>0</v>
      </c>
      <c r="Z26">
        <f>IF(ISERROR(VLOOKUP(P26,tbl_UrlaubMA2[],1,FALSE)),0,"100")</f>
        <v>0</v>
      </c>
      <c r="AA26">
        <f>IF(ISERROR(VLOOKUP(P26,tbl_UrlaubMA3[],1,FALSE)),0,"100")</f>
        <v>0</v>
      </c>
      <c r="AB26">
        <f>IF(ISERROR(VLOOKUP(P26,tbl_UrlaubMA4[],1,FALSE)),0,"100")</f>
        <v>0</v>
      </c>
      <c r="AC26" s="13"/>
      <c r="AD26" s="8">
        <f t="shared" si="8"/>
        <v>44278</v>
      </c>
      <c r="AE26" s="4" t="str">
        <f t="shared" si="3"/>
        <v>Di</v>
      </c>
      <c r="AF26" s="4" t="str">
        <f>IF(WEEKDAY(AD26)=2,"KW "&amp;WEEKNUM(AD26)&amp;" ","")&amp;IF(ISERROR(VLOOKUP(AD26,tblTermine[],2,FALSE)),"",VLOOKUP(AD26,tblTermine[],2,FALSE)&amp;" ")&amp;IF(ISERROR(VLOOKUP(AD26,tblFeiertage[],2,FALSE)),"",VLOOKUP(AD26,tblFeiertage[],2,FALSE)&amp;" ")&amp;IF(ISERROR(VLOOKUP(AD26,tblBesondereTage[],2,FALSE)),"",VLOOKUP(AD26,tblBesondereTage[],2,FALSE)&amp;" ")</f>
        <v/>
      </c>
      <c r="AG26" s="5"/>
      <c r="AH26" s="5"/>
      <c r="AI26" s="5"/>
      <c r="AJ26" s="9"/>
      <c r="AK26" t="str">
        <f>IF(ISERROR(VLOOKUP(AD26,tblTermine[],2,FALSE)),"",VLOOKUP(AD26,tblTermine[],2,FALSE))</f>
        <v/>
      </c>
      <c r="AL26" s="26">
        <f>IF(ISERROR(VLOOKUP(AD26,tblSchulferien[],1,FALSE)),"0","1")+IF(AE26="So",10,0)++IF(AE26="Sa",5,0)+IF(ISERROR(VLOOKUP(AD26,tblFeiertage[],2,FALSE)),"0","20")</f>
        <v>0</v>
      </c>
      <c r="AM26">
        <f>IF(ISERROR(VLOOKUP(AD26,tbl_UrlaubMA1[],1,FALSE)),0,"100")</f>
        <v>0</v>
      </c>
      <c r="AN26">
        <f>IF(ISERROR(VLOOKUP(AD26,tbl_UrlaubMA2[],1,FALSE)),0,"100")</f>
        <v>0</v>
      </c>
      <c r="AO26">
        <f>IF(ISERROR(VLOOKUP(AD26,tbl_UrlaubMA3[],1,FALSE)),0,"100")</f>
        <v>0</v>
      </c>
      <c r="AP26">
        <f>IF(ISERROR(VLOOKUP(AD26,tbl_UrlaubMA4[],1,FALSE)),0,"100")</f>
        <v>0</v>
      </c>
      <c r="AQ26" s="13"/>
      <c r="AR26" s="8">
        <f t="shared" si="9"/>
        <v>44309</v>
      </c>
      <c r="AS26" s="4" t="str">
        <f t="shared" si="4"/>
        <v>Fr</v>
      </c>
      <c r="AT26" s="4" t="str">
        <f>IF(WEEKDAY(AR26)=2,"KW "&amp;WEEKNUM(AR26)&amp;" ","")&amp;IF(ISERROR(VLOOKUP(AR26,tblTermine[],2,FALSE)),"",VLOOKUP(AR26,tblTermine[],2,FALSE)&amp;" ")&amp;IF(ISERROR(VLOOKUP(AR26,tblFeiertage[],2,FALSE)),"",VLOOKUP(AR26,tblFeiertage[],2,FALSE)&amp;" ")&amp;IF(ISERROR(VLOOKUP(AR26,tblBesondereTage[],2,FALSE)),"",VLOOKUP(AR26,tblBesondereTage[],2,FALSE)&amp;" ")</f>
        <v/>
      </c>
      <c r="AU26" s="5"/>
      <c r="AV26" s="5"/>
      <c r="AW26" s="5"/>
      <c r="AX26" s="9"/>
      <c r="AY26" t="str">
        <f>IF(ISERROR(VLOOKUP(AR26,tblTermine[],2,FALSE)),"",VLOOKUP(AR26,tblTermine[],2,FALSE))</f>
        <v/>
      </c>
      <c r="AZ26" s="26">
        <f>IF(ISERROR(VLOOKUP(AR26,tblSchulferien[],1,FALSE)),"0","1")+IF(AS26="So",10,0)++IF(AS26="Sa",5,0)+IF(ISERROR(VLOOKUP(AR26,tblFeiertage[],2,FALSE)),"0","20")</f>
        <v>0</v>
      </c>
      <c r="BA26">
        <f>IF(ISERROR(VLOOKUP(AR26,tbl_UrlaubMA1[],1,FALSE)),0,"100")</f>
        <v>0</v>
      </c>
      <c r="BB26">
        <f>IF(ISERROR(VLOOKUP(AR26,tbl_UrlaubMA2[],1,FALSE)),0,"100")</f>
        <v>0</v>
      </c>
      <c r="BC26">
        <f>IF(ISERROR(VLOOKUP(AR26,tbl_UrlaubMA3[],1,FALSE)),0,"100")</f>
        <v>0</v>
      </c>
      <c r="BD26">
        <f>IF(ISERROR(VLOOKUP(AR26,tbl_UrlaubMA4[],1,FALSE)),0,"100")</f>
        <v>0</v>
      </c>
      <c r="BE26" s="13"/>
      <c r="BF26" s="8">
        <f t="shared" si="10"/>
        <v>44339</v>
      </c>
      <c r="BG26" s="4" t="str">
        <f t="shared" si="5"/>
        <v>So</v>
      </c>
      <c r="BH26" s="4" t="str">
        <f>IF(WEEKDAY(BF26)=2,"KW "&amp;WEEKNUM(BF26)&amp;" ","")&amp;IF(ISERROR(VLOOKUP(BF26,tblTermine[],2,FALSE)),"",VLOOKUP(BF26,tblTermine[],2,FALSE)&amp;" ")&amp;IF(ISERROR(VLOOKUP(BF26,tblFeiertage[],2,FALSE)),"",VLOOKUP(BF26,tblFeiertage[],2,FALSE)&amp;" ")&amp;IF(ISERROR(VLOOKUP(BF26,tblBesondereTage[],2,FALSE)),"",VLOOKUP(BF26,tblBesondereTage[],2,FALSE)&amp;" ")</f>
        <v xml:space="preserve">Pfingstsonntag </v>
      </c>
      <c r="BI26" s="5"/>
      <c r="BJ26" s="5"/>
      <c r="BK26" s="5"/>
      <c r="BL26" s="9"/>
      <c r="BM26" t="str">
        <f>IF(ISERROR(VLOOKUP(BF26,tblTermine[],2,FALSE)),"",VLOOKUP(BF26,tblTermine[],2,FALSE))</f>
        <v/>
      </c>
      <c r="BN26" s="26">
        <f>IF(ISERROR(VLOOKUP(BF26,tblSchulferien[],1,FALSE)),"0","1")+IF(BG26="So",10,0)++IF(BG26="Sa",5,0)+IF(ISERROR(VLOOKUP(BF26,tblFeiertage[],2,FALSE)),"0","20")</f>
        <v>30</v>
      </c>
      <c r="BO26">
        <f>IF(ISERROR(VLOOKUP(BF26,tbl_UrlaubMA1[],1,FALSE)),0,"100")</f>
        <v>0</v>
      </c>
      <c r="BP26">
        <f>IF(ISERROR(VLOOKUP(BF26,tbl_UrlaubMA2[],1,FALSE)),0,"100")</f>
        <v>0</v>
      </c>
      <c r="BQ26">
        <f>IF(ISERROR(VLOOKUP(BF26,tbl_UrlaubMA3[],1,FALSE)),0,"100")</f>
        <v>0</v>
      </c>
      <c r="BR26">
        <f>IF(ISERROR(VLOOKUP(BF26,tbl_UrlaubMA4[],1,FALSE)),0,"100")</f>
        <v>0</v>
      </c>
      <c r="BS26" s="13"/>
      <c r="BT26" s="8">
        <f t="shared" si="11"/>
        <v>44370</v>
      </c>
      <c r="BU26" s="4" t="str">
        <f t="shared" si="6"/>
        <v>Mi</v>
      </c>
      <c r="BV26" s="4" t="str">
        <f>IF(WEEKDAY(BT26)=2,"KW "&amp;WEEKNUM(BT26)&amp;" ","")&amp;IF(ISERROR(VLOOKUP(BT26,tblTermine[],2,FALSE)),"",VLOOKUP(BT26,tblTermine[],2,FALSE)&amp;" ")&amp;IF(ISERROR(VLOOKUP(BT26,tblFeiertage[],2,FALSE)),"",VLOOKUP(BT26,tblFeiertage[],2,FALSE)&amp;" ")&amp;IF(ISERROR(VLOOKUP(BT26,tblBesondereTage[],2,FALSE)),"",VLOOKUP(BT26,tblBesondereTage[],2,FALSE)&amp;" ")</f>
        <v/>
      </c>
      <c r="BW26" s="5"/>
      <c r="BX26" s="5"/>
      <c r="BY26" s="5"/>
      <c r="BZ26" s="9"/>
      <c r="CA26" t="str">
        <f>IF(ISERROR(VLOOKUP(BT26,tblTermine[],2,FALSE)),"",VLOOKUP(BT26,tblTermine[],2,FALSE))</f>
        <v/>
      </c>
      <c r="CB26" s="26">
        <f>IF(ISERROR(VLOOKUP(BT26,tblSchulferien[],1,FALSE)),"0","1")+IF(BU26="So",10,0)++IF(BU26="Sa",5,0)+IF(ISERROR(VLOOKUP(BT26,tblFeiertage[],2,FALSE)),"0","20")</f>
        <v>0</v>
      </c>
      <c r="CC26">
        <f>IF(ISERROR(VLOOKUP(BT26,tbl_UrlaubMA1[],1,FALSE)),0,"100")</f>
        <v>0</v>
      </c>
      <c r="CD26">
        <f>IF(ISERROR(VLOOKUP(BT26,tbl_UrlaubMA2[],1,FALSE)),0,"100")</f>
        <v>0</v>
      </c>
      <c r="CE26">
        <f>IF(ISERROR(VLOOKUP(BT26,tbl_UrlaubMA3[],1,FALSE)),0,"100")</f>
        <v>0</v>
      </c>
      <c r="CF26">
        <f>IF(ISERROR(VLOOKUP(BT26,tbl_UrlaubMA4[],1,FALSE)),0,"100")</f>
        <v>0</v>
      </c>
      <c r="CG26" s="13"/>
    </row>
    <row r="27" spans="1:85" x14ac:dyDescent="0.3">
      <c r="A27" s="13"/>
      <c r="B27" s="8">
        <f t="shared" si="12"/>
        <v>44220</v>
      </c>
      <c r="C27" s="4" t="str">
        <f t="shared" si="1"/>
        <v>So</v>
      </c>
      <c r="D27" s="4" t="str">
        <f>IF(WEEKDAY(B27)=2,"KW "&amp;WEEKNUM(B27)&amp;" ","")&amp;IF(ISERROR(VLOOKUP(B27,tblTermine[],2,FALSE)),"",VLOOKUP(B27,tblTermine[],2,FALSE)&amp;" ")&amp;IF(ISERROR(VLOOKUP(B27,tblFeiertage[],2,FALSE)),"",VLOOKUP(B27,tblFeiertage[],2,FALSE)&amp;" ")&amp;IF(ISERROR(VLOOKUP(B27,tblBesondereTage[],2,FALSE)),"",VLOOKUP(B27,tblBesondereTage[],2,FALSE)&amp;" ")</f>
        <v/>
      </c>
      <c r="E27" s="5"/>
      <c r="F27" s="5"/>
      <c r="G27" s="5"/>
      <c r="H27" s="9"/>
      <c r="I27" t="str">
        <f>IF(ISERROR(VLOOKUP(B27,tblTermine[],2,FALSE)),"",VLOOKUP(B27,tblTermine[],2,FALSE))</f>
        <v/>
      </c>
      <c r="J27" s="26">
        <f>IF(ISERROR(VLOOKUP(B27,tblSchulferien[],1,FALSE)),"0","1")+IF(C27="So",10,0)++IF(C27="Sa",5,0)+IF(ISERROR(VLOOKUP(B27,tblFeiertage[],2,FALSE)),"0","20")</f>
        <v>10</v>
      </c>
      <c r="K27">
        <f>IF(ISERROR(VLOOKUP(B27,tbl_UrlaubMA1[],1,FALSE)),0,"100")</f>
        <v>0</v>
      </c>
      <c r="L27">
        <f>IF(ISERROR(VLOOKUP(B27,tbl_UrlaubMA2[],1,FALSE)),0,"100")</f>
        <v>0</v>
      </c>
      <c r="M27">
        <f>IF(ISERROR(VLOOKUP(B27,tbl_UrlaubMA3[],1,FALSE)),0,"100")</f>
        <v>0</v>
      </c>
      <c r="N27">
        <f>IF(ISERROR(VLOOKUP(B27,tbl_UrlaubMA4[],1,FALSE)),0,"100")</f>
        <v>0</v>
      </c>
      <c r="O27" s="13">
        <f t="shared" si="0"/>
        <v>2</v>
      </c>
      <c r="P27" s="8">
        <f t="shared" si="7"/>
        <v>44251</v>
      </c>
      <c r="Q27" s="4" t="str">
        <f t="shared" si="2"/>
        <v>Mi</v>
      </c>
      <c r="R27" s="4" t="str">
        <f>IF(WEEKDAY(P27)=2,"KW "&amp;WEEKNUM(P27)&amp;" ","")&amp;IF(ISERROR(VLOOKUP(P27,tblTermine[],2,FALSE)),"",VLOOKUP(P27,tblTermine[],2,FALSE)&amp;" ")&amp;IF(ISERROR(VLOOKUP(P27,tblFeiertage[],2,FALSE)),"",VLOOKUP(P27,tblFeiertage[],2,FALSE)&amp;" ")&amp;IF(ISERROR(VLOOKUP(P27,tblBesondereTage[],2,FALSE)),"",VLOOKUP(P27,tblBesondereTage[],2,FALSE)&amp;" ")</f>
        <v/>
      </c>
      <c r="S27" s="5"/>
      <c r="T27" s="5"/>
      <c r="U27" s="5"/>
      <c r="V27" s="9"/>
      <c r="W27" t="str">
        <f>IF(ISERROR(VLOOKUP(P27,tblTermine[],2,FALSE)),"",VLOOKUP(P27,tblTermine[],2,FALSE))</f>
        <v/>
      </c>
      <c r="X27" s="26">
        <f>IF(ISERROR(VLOOKUP(P27,tblSchulferien[],1,FALSE)),"0","1")+IF(Q27="So",10,0)++IF(Q27="Sa",5,0)+IF(ISERROR(VLOOKUP(P27,tblFeiertage[],2,FALSE)),"0","20")</f>
        <v>0</v>
      </c>
      <c r="Y27">
        <f>IF(ISERROR(VLOOKUP(P27,tbl_UrlaubMA1[],1,FALSE)),0,"100")</f>
        <v>0</v>
      </c>
      <c r="Z27">
        <f>IF(ISERROR(VLOOKUP(P27,tbl_UrlaubMA2[],1,FALSE)),0,"100")</f>
        <v>0</v>
      </c>
      <c r="AA27">
        <f>IF(ISERROR(VLOOKUP(P27,tbl_UrlaubMA3[],1,FALSE)),0,"100")</f>
        <v>0</v>
      </c>
      <c r="AB27">
        <f>IF(ISERROR(VLOOKUP(P27,tbl_UrlaubMA4[],1,FALSE)),0,"100")</f>
        <v>0</v>
      </c>
      <c r="AC27" s="13"/>
      <c r="AD27" s="8">
        <f t="shared" si="8"/>
        <v>44279</v>
      </c>
      <c r="AE27" s="4" t="str">
        <f t="shared" si="3"/>
        <v>Mi</v>
      </c>
      <c r="AF27" s="4" t="str">
        <f>IF(WEEKDAY(AD27)=2,"KW "&amp;WEEKNUM(AD27)&amp;" ","")&amp;IF(ISERROR(VLOOKUP(AD27,tblTermine[],2,FALSE)),"",VLOOKUP(AD27,tblTermine[],2,FALSE)&amp;" ")&amp;IF(ISERROR(VLOOKUP(AD27,tblFeiertage[],2,FALSE)),"",VLOOKUP(AD27,tblFeiertage[],2,FALSE)&amp;" ")&amp;IF(ISERROR(VLOOKUP(AD27,tblBesondereTage[],2,FALSE)),"",VLOOKUP(AD27,tblBesondereTage[],2,FALSE)&amp;" ")</f>
        <v/>
      </c>
      <c r="AG27" s="5"/>
      <c r="AH27" s="5"/>
      <c r="AI27" s="5"/>
      <c r="AJ27" s="9"/>
      <c r="AK27" t="str">
        <f>IF(ISERROR(VLOOKUP(AD27,tblTermine[],2,FALSE)),"",VLOOKUP(AD27,tblTermine[],2,FALSE))</f>
        <v/>
      </c>
      <c r="AL27" s="26">
        <f>IF(ISERROR(VLOOKUP(AD27,tblSchulferien[],1,FALSE)),"0","1")+IF(AE27="So",10,0)++IF(AE27="Sa",5,0)+IF(ISERROR(VLOOKUP(AD27,tblFeiertage[],2,FALSE)),"0","20")</f>
        <v>0</v>
      </c>
      <c r="AM27">
        <f>IF(ISERROR(VLOOKUP(AD27,tbl_UrlaubMA1[],1,FALSE)),0,"100")</f>
        <v>0</v>
      </c>
      <c r="AN27">
        <f>IF(ISERROR(VLOOKUP(AD27,tbl_UrlaubMA2[],1,FALSE)),0,"100")</f>
        <v>0</v>
      </c>
      <c r="AO27">
        <f>IF(ISERROR(VLOOKUP(AD27,tbl_UrlaubMA3[],1,FALSE)),0,"100")</f>
        <v>0</v>
      </c>
      <c r="AP27">
        <f>IF(ISERROR(VLOOKUP(AD27,tbl_UrlaubMA4[],1,FALSE)),0,"100")</f>
        <v>0</v>
      </c>
      <c r="AQ27" s="13"/>
      <c r="AR27" s="8">
        <f t="shared" si="9"/>
        <v>44310</v>
      </c>
      <c r="AS27" s="4" t="str">
        <f t="shared" si="4"/>
        <v>Sa</v>
      </c>
      <c r="AT27" s="4" t="str">
        <f>IF(WEEKDAY(AR27)=2,"KW "&amp;WEEKNUM(AR27)&amp;" ","")&amp;IF(ISERROR(VLOOKUP(AR27,tblTermine[],2,FALSE)),"",VLOOKUP(AR27,tblTermine[],2,FALSE)&amp;" ")&amp;IF(ISERROR(VLOOKUP(AR27,tblFeiertage[],2,FALSE)),"",VLOOKUP(AR27,tblFeiertage[],2,FALSE)&amp;" ")&amp;IF(ISERROR(VLOOKUP(AR27,tblBesondereTage[],2,FALSE)),"",VLOOKUP(AR27,tblBesondereTage[],2,FALSE)&amp;" ")</f>
        <v/>
      </c>
      <c r="AU27" s="5"/>
      <c r="AV27" s="5"/>
      <c r="AW27" s="5"/>
      <c r="AX27" s="9"/>
      <c r="AY27" t="str">
        <f>IF(ISERROR(VLOOKUP(AR27,tblTermine[],2,FALSE)),"",VLOOKUP(AR27,tblTermine[],2,FALSE))</f>
        <v/>
      </c>
      <c r="AZ27" s="26">
        <f>IF(ISERROR(VLOOKUP(AR27,tblSchulferien[],1,FALSE)),"0","1")+IF(AS27="So",10,0)++IF(AS27="Sa",5,0)+IF(ISERROR(VLOOKUP(AR27,tblFeiertage[],2,FALSE)),"0","20")</f>
        <v>5</v>
      </c>
      <c r="BA27">
        <f>IF(ISERROR(VLOOKUP(AR27,tbl_UrlaubMA1[],1,FALSE)),0,"100")</f>
        <v>0</v>
      </c>
      <c r="BB27">
        <f>IF(ISERROR(VLOOKUP(AR27,tbl_UrlaubMA2[],1,FALSE)),0,"100")</f>
        <v>0</v>
      </c>
      <c r="BC27">
        <f>IF(ISERROR(VLOOKUP(AR27,tbl_UrlaubMA3[],1,FALSE)),0,"100")</f>
        <v>0</v>
      </c>
      <c r="BD27">
        <f>IF(ISERROR(VLOOKUP(AR27,tbl_UrlaubMA4[],1,FALSE)),0,"100")</f>
        <v>0</v>
      </c>
      <c r="BE27" s="13"/>
      <c r="BF27" s="8">
        <f t="shared" si="10"/>
        <v>44340</v>
      </c>
      <c r="BG27" s="4" t="str">
        <f t="shared" si="5"/>
        <v>Mo</v>
      </c>
      <c r="BH27" s="4" t="str">
        <f>IF(WEEKDAY(BF27)=2,"KW "&amp;WEEKNUM(BF27)&amp;" ","")&amp;IF(ISERROR(VLOOKUP(BF27,tblTermine[],2,FALSE)),"",VLOOKUP(BF27,tblTermine[],2,FALSE)&amp;" ")&amp;IF(ISERROR(VLOOKUP(BF27,tblFeiertage[],2,FALSE)),"",VLOOKUP(BF27,tblFeiertage[],2,FALSE)&amp;" ")&amp;IF(ISERROR(VLOOKUP(BF27,tblBesondereTage[],2,FALSE)),"",VLOOKUP(BF27,tblBesondereTage[],2,FALSE)&amp;" ")</f>
        <v xml:space="preserve">KW 22 Pfingstmontag </v>
      </c>
      <c r="BI27" s="5"/>
      <c r="BJ27" s="5"/>
      <c r="BK27" s="5"/>
      <c r="BL27" s="9"/>
      <c r="BM27" t="str">
        <f>IF(ISERROR(VLOOKUP(BF27,tblTermine[],2,FALSE)),"",VLOOKUP(BF27,tblTermine[],2,FALSE))</f>
        <v/>
      </c>
      <c r="BN27" s="26">
        <f>IF(ISERROR(VLOOKUP(BF27,tblSchulferien[],1,FALSE)),"0","1")+IF(BG27="So",10,0)++IF(BG27="Sa",5,0)+IF(ISERROR(VLOOKUP(BF27,tblFeiertage[],2,FALSE)),"0","20")</f>
        <v>20</v>
      </c>
      <c r="BO27">
        <f>IF(ISERROR(VLOOKUP(BF27,tbl_UrlaubMA1[],1,FALSE)),0,"100")</f>
        <v>0</v>
      </c>
      <c r="BP27">
        <f>IF(ISERROR(VLOOKUP(BF27,tbl_UrlaubMA2[],1,FALSE)),0,"100")</f>
        <v>0</v>
      </c>
      <c r="BQ27">
        <f>IF(ISERROR(VLOOKUP(BF27,tbl_UrlaubMA3[],1,FALSE)),0,"100")</f>
        <v>0</v>
      </c>
      <c r="BR27">
        <f>IF(ISERROR(VLOOKUP(BF27,tbl_UrlaubMA4[],1,FALSE)),0,"100")</f>
        <v>0</v>
      </c>
      <c r="BS27" s="13"/>
      <c r="BT27" s="8">
        <f t="shared" si="11"/>
        <v>44371</v>
      </c>
      <c r="BU27" s="4" t="str">
        <f t="shared" si="6"/>
        <v>Do</v>
      </c>
      <c r="BV27" s="4" t="str">
        <f>IF(WEEKDAY(BT27)=2,"KW "&amp;WEEKNUM(BT27)&amp;" ","")&amp;IF(ISERROR(VLOOKUP(BT27,tblTermine[],2,FALSE)),"",VLOOKUP(BT27,tblTermine[],2,FALSE)&amp;" ")&amp;IF(ISERROR(VLOOKUP(BT27,tblFeiertage[],2,FALSE)),"",VLOOKUP(BT27,tblFeiertage[],2,FALSE)&amp;" ")&amp;IF(ISERROR(VLOOKUP(BT27,tblBesondereTage[],2,FALSE)),"",VLOOKUP(BT27,tblBesondereTage[],2,FALSE)&amp;" ")</f>
        <v/>
      </c>
      <c r="BW27" s="5"/>
      <c r="BX27" s="5"/>
      <c r="BY27" s="5"/>
      <c r="BZ27" s="9"/>
      <c r="CA27" t="str">
        <f>IF(ISERROR(VLOOKUP(BT27,tblTermine[],2,FALSE)),"",VLOOKUP(BT27,tblTermine[],2,FALSE))</f>
        <v/>
      </c>
      <c r="CB27" s="26">
        <f>IF(ISERROR(VLOOKUP(BT27,tblSchulferien[],1,FALSE)),"0","1")+IF(BU27="So",10,0)++IF(BU27="Sa",5,0)+IF(ISERROR(VLOOKUP(BT27,tblFeiertage[],2,FALSE)),"0","20")</f>
        <v>0</v>
      </c>
      <c r="CC27">
        <f>IF(ISERROR(VLOOKUP(BT27,tbl_UrlaubMA1[],1,FALSE)),0,"100")</f>
        <v>0</v>
      </c>
      <c r="CD27">
        <f>IF(ISERROR(VLOOKUP(BT27,tbl_UrlaubMA2[],1,FALSE)),0,"100")</f>
        <v>0</v>
      </c>
      <c r="CE27">
        <f>IF(ISERROR(VLOOKUP(BT27,tbl_UrlaubMA3[],1,FALSE)),0,"100")</f>
        <v>0</v>
      </c>
      <c r="CF27">
        <f>IF(ISERROR(VLOOKUP(BT27,tbl_UrlaubMA4[],1,FALSE)),0,"100")</f>
        <v>0</v>
      </c>
      <c r="CG27" s="13"/>
    </row>
    <row r="28" spans="1:85" x14ac:dyDescent="0.3">
      <c r="A28" s="13"/>
      <c r="B28" s="8">
        <f t="shared" si="12"/>
        <v>44221</v>
      </c>
      <c r="C28" s="4" t="str">
        <f t="shared" si="1"/>
        <v>Mo</v>
      </c>
      <c r="D28" s="4" t="str">
        <f>IF(WEEKDAY(B28)=2,"KW "&amp;WEEKNUM(B28)&amp;" ","")&amp;IF(ISERROR(VLOOKUP(B28,tblTermine[],2,FALSE)),"",VLOOKUP(B28,tblTermine[],2,FALSE)&amp;" ")&amp;IF(ISERROR(VLOOKUP(B28,tblFeiertage[],2,FALSE)),"",VLOOKUP(B28,tblFeiertage[],2,FALSE)&amp;" ")&amp;IF(ISERROR(VLOOKUP(B28,tblBesondereTage[],2,FALSE)),"",VLOOKUP(B28,tblBesondereTage[],2,FALSE)&amp;" ")</f>
        <v xml:space="preserve">KW 5 </v>
      </c>
      <c r="E28" s="5"/>
      <c r="F28" s="5"/>
      <c r="G28" s="5"/>
      <c r="H28" s="9"/>
      <c r="I28" t="str">
        <f>IF(ISERROR(VLOOKUP(B28,tblTermine[],2,FALSE)),"",VLOOKUP(B28,tblTermine[],2,FALSE))</f>
        <v/>
      </c>
      <c r="J28" s="26">
        <f>IF(ISERROR(VLOOKUP(B28,tblSchulferien[],1,FALSE)),"0","1")+IF(C28="So",10,0)++IF(C28="Sa",5,0)+IF(ISERROR(VLOOKUP(B28,tblFeiertage[],2,FALSE)),"0","20")</f>
        <v>0</v>
      </c>
      <c r="K28">
        <f>IF(ISERROR(VLOOKUP(B28,tbl_UrlaubMA1[],1,FALSE)),0,"100")</f>
        <v>0</v>
      </c>
      <c r="L28" t="str">
        <f>IF(ISERROR(VLOOKUP(B28,tbl_UrlaubMA2[],1,FALSE)),0,"100")</f>
        <v>100</v>
      </c>
      <c r="M28">
        <f>IF(ISERROR(VLOOKUP(B28,tbl_UrlaubMA3[],1,FALSE)),0,"100")</f>
        <v>0</v>
      </c>
      <c r="N28">
        <f>IF(ISERROR(VLOOKUP(B28,tbl_UrlaubMA4[],1,FALSE)),0,"100")</f>
        <v>0</v>
      </c>
      <c r="O28" s="13">
        <f t="shared" si="0"/>
        <v>2</v>
      </c>
      <c r="P28" s="8">
        <f t="shared" si="7"/>
        <v>44252</v>
      </c>
      <c r="Q28" s="4" t="str">
        <f t="shared" si="2"/>
        <v>Do</v>
      </c>
      <c r="R28" s="4" t="str">
        <f>IF(WEEKDAY(P28)=2,"KW "&amp;WEEKNUM(P28)&amp;" ","")&amp;IF(ISERROR(VLOOKUP(P28,tblTermine[],2,FALSE)),"",VLOOKUP(P28,tblTermine[],2,FALSE)&amp;" ")&amp;IF(ISERROR(VLOOKUP(P28,tblFeiertage[],2,FALSE)),"",VLOOKUP(P28,tblFeiertage[],2,FALSE)&amp;" ")&amp;IF(ISERROR(VLOOKUP(P28,tblBesondereTage[],2,FALSE)),"",VLOOKUP(P28,tblBesondereTage[],2,FALSE)&amp;" ")</f>
        <v/>
      </c>
      <c r="S28" s="5"/>
      <c r="T28" s="5"/>
      <c r="U28" s="5"/>
      <c r="V28" s="9"/>
      <c r="W28" t="str">
        <f>IF(ISERROR(VLOOKUP(P28,tblTermine[],2,FALSE)),"",VLOOKUP(P28,tblTermine[],2,FALSE))</f>
        <v/>
      </c>
      <c r="X28" s="26">
        <f>IF(ISERROR(VLOOKUP(P28,tblSchulferien[],1,FALSE)),"0","1")+IF(Q28="So",10,0)++IF(Q28="Sa",5,0)+IF(ISERROR(VLOOKUP(P28,tblFeiertage[],2,FALSE)),"0","20")</f>
        <v>0</v>
      </c>
      <c r="Y28">
        <f>IF(ISERROR(VLOOKUP(P28,tbl_UrlaubMA1[],1,FALSE)),0,"100")</f>
        <v>0</v>
      </c>
      <c r="Z28">
        <f>IF(ISERROR(VLOOKUP(P28,tbl_UrlaubMA2[],1,FALSE)),0,"100")</f>
        <v>0</v>
      </c>
      <c r="AA28">
        <f>IF(ISERROR(VLOOKUP(P28,tbl_UrlaubMA3[],1,FALSE)),0,"100")</f>
        <v>0</v>
      </c>
      <c r="AB28">
        <f>IF(ISERROR(VLOOKUP(P28,tbl_UrlaubMA4[],1,FALSE)),0,"100")</f>
        <v>0</v>
      </c>
      <c r="AC28" s="13"/>
      <c r="AD28" s="8">
        <f t="shared" si="8"/>
        <v>44280</v>
      </c>
      <c r="AE28" s="4" t="str">
        <f t="shared" si="3"/>
        <v>Do</v>
      </c>
      <c r="AF28" s="4" t="str">
        <f>IF(WEEKDAY(AD28)=2,"KW "&amp;WEEKNUM(AD28)&amp;" ","")&amp;IF(ISERROR(VLOOKUP(AD28,tblTermine[],2,FALSE)),"",VLOOKUP(AD28,tblTermine[],2,FALSE)&amp;" ")&amp;IF(ISERROR(VLOOKUP(AD28,tblFeiertage[],2,FALSE)),"",VLOOKUP(AD28,tblFeiertage[],2,FALSE)&amp;" ")&amp;IF(ISERROR(VLOOKUP(AD28,tblBesondereTage[],2,FALSE)),"",VLOOKUP(AD28,tblBesondereTage[],2,FALSE)&amp;" ")</f>
        <v/>
      </c>
      <c r="AG28" s="5"/>
      <c r="AH28" s="5"/>
      <c r="AI28" s="5"/>
      <c r="AJ28" s="9"/>
      <c r="AK28" t="str">
        <f>IF(ISERROR(VLOOKUP(AD28,tblTermine[],2,FALSE)),"",VLOOKUP(AD28,tblTermine[],2,FALSE))</f>
        <v/>
      </c>
      <c r="AL28" s="26">
        <f>IF(ISERROR(VLOOKUP(AD28,tblSchulferien[],1,FALSE)),"0","1")+IF(AE28="So",10,0)++IF(AE28="Sa",5,0)+IF(ISERROR(VLOOKUP(AD28,tblFeiertage[],2,FALSE)),"0","20")</f>
        <v>0</v>
      </c>
      <c r="AM28">
        <f>IF(ISERROR(VLOOKUP(AD28,tbl_UrlaubMA1[],1,FALSE)),0,"100")</f>
        <v>0</v>
      </c>
      <c r="AN28">
        <f>IF(ISERROR(VLOOKUP(AD28,tbl_UrlaubMA2[],1,FALSE)),0,"100")</f>
        <v>0</v>
      </c>
      <c r="AO28">
        <f>IF(ISERROR(VLOOKUP(AD28,tbl_UrlaubMA3[],1,FALSE)),0,"100")</f>
        <v>0</v>
      </c>
      <c r="AP28">
        <f>IF(ISERROR(VLOOKUP(AD28,tbl_UrlaubMA4[],1,FALSE)),0,"100")</f>
        <v>0</v>
      </c>
      <c r="AQ28" s="13"/>
      <c r="AR28" s="8">
        <f t="shared" si="9"/>
        <v>44311</v>
      </c>
      <c r="AS28" s="4" t="str">
        <f t="shared" si="4"/>
        <v>So</v>
      </c>
      <c r="AT28" s="4" t="str">
        <f>IF(WEEKDAY(AR28)=2,"KW "&amp;WEEKNUM(AR28)&amp;" ","")&amp;IF(ISERROR(VLOOKUP(AR28,tblTermine[],2,FALSE)),"",VLOOKUP(AR28,tblTermine[],2,FALSE)&amp;" ")&amp;IF(ISERROR(VLOOKUP(AR28,tblFeiertage[],2,FALSE)),"",VLOOKUP(AR28,tblFeiertage[],2,FALSE)&amp;" ")&amp;IF(ISERROR(VLOOKUP(AR28,tblBesondereTage[],2,FALSE)),"",VLOOKUP(AR28,tblBesondereTage[],2,FALSE)&amp;" ")</f>
        <v/>
      </c>
      <c r="AU28" s="5"/>
      <c r="AV28" s="5"/>
      <c r="AW28" s="5"/>
      <c r="AX28" s="9"/>
      <c r="AY28" t="str">
        <f>IF(ISERROR(VLOOKUP(AR28,tblTermine[],2,FALSE)),"",VLOOKUP(AR28,tblTermine[],2,FALSE))</f>
        <v/>
      </c>
      <c r="AZ28" s="26">
        <f>IF(ISERROR(VLOOKUP(AR28,tblSchulferien[],1,FALSE)),"0","1")+IF(AS28="So",10,0)++IF(AS28="Sa",5,0)+IF(ISERROR(VLOOKUP(AR28,tblFeiertage[],2,FALSE)),"0","20")</f>
        <v>10</v>
      </c>
      <c r="BA28">
        <f>IF(ISERROR(VLOOKUP(AR28,tbl_UrlaubMA1[],1,FALSE)),0,"100")</f>
        <v>0</v>
      </c>
      <c r="BB28">
        <f>IF(ISERROR(VLOOKUP(AR28,tbl_UrlaubMA2[],1,FALSE)),0,"100")</f>
        <v>0</v>
      </c>
      <c r="BC28">
        <f>IF(ISERROR(VLOOKUP(AR28,tbl_UrlaubMA3[],1,FALSE)),0,"100")</f>
        <v>0</v>
      </c>
      <c r="BD28">
        <f>IF(ISERROR(VLOOKUP(AR28,tbl_UrlaubMA4[],1,FALSE)),0,"100")</f>
        <v>0</v>
      </c>
      <c r="BE28" s="13"/>
      <c r="BF28" s="8">
        <f t="shared" si="10"/>
        <v>44341</v>
      </c>
      <c r="BG28" s="4" t="str">
        <f t="shared" si="5"/>
        <v>Di</v>
      </c>
      <c r="BH28" s="4" t="str">
        <f>IF(WEEKDAY(BF28)=2,"KW "&amp;WEEKNUM(BF28)&amp;" ","")&amp;IF(ISERROR(VLOOKUP(BF28,tblTermine[],2,FALSE)),"",VLOOKUP(BF28,tblTermine[],2,FALSE)&amp;" ")&amp;IF(ISERROR(VLOOKUP(BF28,tblFeiertage[],2,FALSE)),"",VLOOKUP(BF28,tblFeiertage[],2,FALSE)&amp;" ")&amp;IF(ISERROR(VLOOKUP(BF28,tblBesondereTage[],2,FALSE)),"",VLOOKUP(BF28,tblBesondereTage[],2,FALSE)&amp;" ")</f>
        <v/>
      </c>
      <c r="BI28" s="5"/>
      <c r="BJ28" s="5"/>
      <c r="BK28" s="5"/>
      <c r="BL28" s="9"/>
      <c r="BM28" t="str">
        <f>IF(ISERROR(VLOOKUP(BF28,tblTermine[],2,FALSE)),"",VLOOKUP(BF28,tblTermine[],2,FALSE))</f>
        <v/>
      </c>
      <c r="BN28" s="26">
        <f>IF(ISERROR(VLOOKUP(BF28,tblSchulferien[],1,FALSE)),"0","1")+IF(BG28="So",10,0)++IF(BG28="Sa",5,0)+IF(ISERROR(VLOOKUP(BF28,tblFeiertage[],2,FALSE)),"0","20")</f>
        <v>1</v>
      </c>
      <c r="BO28">
        <f>IF(ISERROR(VLOOKUP(BF28,tbl_UrlaubMA1[],1,FALSE)),0,"100")</f>
        <v>0</v>
      </c>
      <c r="BP28">
        <f>IF(ISERROR(VLOOKUP(BF28,tbl_UrlaubMA2[],1,FALSE)),0,"100")</f>
        <v>0</v>
      </c>
      <c r="BQ28">
        <f>IF(ISERROR(VLOOKUP(BF28,tbl_UrlaubMA3[],1,FALSE)),0,"100")</f>
        <v>0</v>
      </c>
      <c r="BR28">
        <f>IF(ISERROR(VLOOKUP(BF28,tbl_UrlaubMA4[],1,FALSE)),0,"100")</f>
        <v>0</v>
      </c>
      <c r="BS28" s="13"/>
      <c r="BT28" s="8">
        <f t="shared" si="11"/>
        <v>44372</v>
      </c>
      <c r="BU28" s="4" t="str">
        <f t="shared" si="6"/>
        <v>Fr</v>
      </c>
      <c r="BV28" s="4" t="str">
        <f>IF(WEEKDAY(BT28)=2,"KW "&amp;WEEKNUM(BT28)&amp;" ","")&amp;IF(ISERROR(VLOOKUP(BT28,tblTermine[],2,FALSE)),"",VLOOKUP(BT28,tblTermine[],2,FALSE)&amp;" ")&amp;IF(ISERROR(VLOOKUP(BT28,tblFeiertage[],2,FALSE)),"",VLOOKUP(BT28,tblFeiertage[],2,FALSE)&amp;" ")&amp;IF(ISERROR(VLOOKUP(BT28,tblBesondereTage[],2,FALSE)),"",VLOOKUP(BT28,tblBesondereTage[],2,FALSE)&amp;" ")</f>
        <v/>
      </c>
      <c r="BW28" s="5"/>
      <c r="BX28" s="5"/>
      <c r="BY28" s="5"/>
      <c r="BZ28" s="9"/>
      <c r="CA28" t="str">
        <f>IF(ISERROR(VLOOKUP(BT28,tblTermine[],2,FALSE)),"",VLOOKUP(BT28,tblTermine[],2,FALSE))</f>
        <v/>
      </c>
      <c r="CB28" s="26">
        <f>IF(ISERROR(VLOOKUP(BT28,tblSchulferien[],1,FALSE)),"0","1")+IF(BU28="So",10,0)++IF(BU28="Sa",5,0)+IF(ISERROR(VLOOKUP(BT28,tblFeiertage[],2,FALSE)),"0","20")</f>
        <v>0</v>
      </c>
      <c r="CC28">
        <f>IF(ISERROR(VLOOKUP(BT28,tbl_UrlaubMA1[],1,FALSE)),0,"100")</f>
        <v>0</v>
      </c>
      <c r="CD28">
        <f>IF(ISERROR(VLOOKUP(BT28,tbl_UrlaubMA2[],1,FALSE)),0,"100")</f>
        <v>0</v>
      </c>
      <c r="CE28">
        <f>IF(ISERROR(VLOOKUP(BT28,tbl_UrlaubMA3[],1,FALSE)),0,"100")</f>
        <v>0</v>
      </c>
      <c r="CF28">
        <f>IF(ISERROR(VLOOKUP(BT28,tbl_UrlaubMA4[],1,FALSE)),0,"100")</f>
        <v>0</v>
      </c>
      <c r="CG28" s="13"/>
    </row>
    <row r="29" spans="1:85" x14ac:dyDescent="0.3">
      <c r="A29" s="13"/>
      <c r="B29" s="8">
        <f t="shared" si="12"/>
        <v>44222</v>
      </c>
      <c r="C29" s="4" t="str">
        <f t="shared" si="1"/>
        <v>Di</v>
      </c>
      <c r="D29" s="4" t="str">
        <f>IF(WEEKDAY(B29)=2,"KW "&amp;WEEKNUM(B29)&amp;" ","")&amp;IF(ISERROR(VLOOKUP(B29,tblTermine[],2,FALSE)),"",VLOOKUP(B29,tblTermine[],2,FALSE)&amp;" ")&amp;IF(ISERROR(VLOOKUP(B29,tblFeiertage[],2,FALSE)),"",VLOOKUP(B29,tblFeiertage[],2,FALSE)&amp;" ")&amp;IF(ISERROR(VLOOKUP(B29,tblBesondereTage[],2,FALSE)),"",VLOOKUP(B29,tblBesondereTage[],2,FALSE)&amp;" ")</f>
        <v/>
      </c>
      <c r="E29" s="5"/>
      <c r="F29" s="5"/>
      <c r="G29" s="5"/>
      <c r="H29" s="9"/>
      <c r="I29" t="str">
        <f>IF(ISERROR(VLOOKUP(B29,tblTermine[],2,FALSE)),"",VLOOKUP(B29,tblTermine[],2,FALSE))</f>
        <v/>
      </c>
      <c r="J29" s="26">
        <f>IF(ISERROR(VLOOKUP(B29,tblSchulferien[],1,FALSE)),"0","1")+IF(C29="So",10,0)++IF(C29="Sa",5,0)+IF(ISERROR(VLOOKUP(B29,tblFeiertage[],2,FALSE)),"0","20")</f>
        <v>0</v>
      </c>
      <c r="K29">
        <f>IF(ISERROR(VLOOKUP(B29,tbl_UrlaubMA1[],1,FALSE)),0,"100")</f>
        <v>0</v>
      </c>
      <c r="L29">
        <f>IF(ISERROR(VLOOKUP(B29,tbl_UrlaubMA2[],1,FALSE)),0,"100")</f>
        <v>0</v>
      </c>
      <c r="M29">
        <f>IF(ISERROR(VLOOKUP(B29,tbl_UrlaubMA3[],1,FALSE)),0,"100")</f>
        <v>0</v>
      </c>
      <c r="N29">
        <f>IF(ISERROR(VLOOKUP(B29,tbl_UrlaubMA4[],1,FALSE)),0,"100")</f>
        <v>0</v>
      </c>
      <c r="O29" s="13">
        <f t="shared" si="0"/>
        <v>2</v>
      </c>
      <c r="P29" s="8">
        <f t="shared" si="7"/>
        <v>44253</v>
      </c>
      <c r="Q29" s="4" t="str">
        <f t="shared" si="2"/>
        <v>Fr</v>
      </c>
      <c r="R29" s="4" t="str">
        <f>IF(WEEKDAY(P29)=2,"KW "&amp;WEEKNUM(P29)&amp;" ","")&amp;IF(ISERROR(VLOOKUP(P29,tblTermine[],2,FALSE)),"",VLOOKUP(P29,tblTermine[],2,FALSE)&amp;" ")&amp;IF(ISERROR(VLOOKUP(P29,tblFeiertage[],2,FALSE)),"",VLOOKUP(P29,tblFeiertage[],2,FALSE)&amp;" ")&amp;IF(ISERROR(VLOOKUP(P29,tblBesondereTage[],2,FALSE)),"",VLOOKUP(P29,tblBesondereTage[],2,FALSE)&amp;" ")</f>
        <v/>
      </c>
      <c r="S29" s="5"/>
      <c r="T29" s="5"/>
      <c r="U29" s="5"/>
      <c r="V29" s="9"/>
      <c r="W29" t="str">
        <f>IF(ISERROR(VLOOKUP(P29,tblTermine[],2,FALSE)),"",VLOOKUP(P29,tblTermine[],2,FALSE))</f>
        <v/>
      </c>
      <c r="X29" s="26">
        <f>IF(ISERROR(VLOOKUP(P29,tblSchulferien[],1,FALSE)),"0","1")+IF(Q29="So",10,0)++IF(Q29="Sa",5,0)+IF(ISERROR(VLOOKUP(P29,tblFeiertage[],2,FALSE)),"0","20")</f>
        <v>0</v>
      </c>
      <c r="Y29">
        <f>IF(ISERROR(VLOOKUP(P29,tbl_UrlaubMA1[],1,FALSE)),0,"100")</f>
        <v>0</v>
      </c>
      <c r="Z29">
        <f>IF(ISERROR(VLOOKUP(P29,tbl_UrlaubMA2[],1,FALSE)),0,"100")</f>
        <v>0</v>
      </c>
      <c r="AA29">
        <f>IF(ISERROR(VLOOKUP(P29,tbl_UrlaubMA3[],1,FALSE)),0,"100")</f>
        <v>0</v>
      </c>
      <c r="AB29">
        <f>IF(ISERROR(VLOOKUP(P29,tbl_UrlaubMA4[],1,FALSE)),0,"100")</f>
        <v>0</v>
      </c>
      <c r="AC29" s="13"/>
      <c r="AD29" s="8">
        <f t="shared" si="8"/>
        <v>44281</v>
      </c>
      <c r="AE29" s="4" t="str">
        <f t="shared" si="3"/>
        <v>Fr</v>
      </c>
      <c r="AF29" s="4" t="str">
        <f>IF(WEEKDAY(AD29)=2,"KW "&amp;WEEKNUM(AD29)&amp;" ","")&amp;IF(ISERROR(VLOOKUP(AD29,tblTermine[],2,FALSE)),"",VLOOKUP(AD29,tblTermine[],2,FALSE)&amp;" ")&amp;IF(ISERROR(VLOOKUP(AD29,tblFeiertage[],2,FALSE)),"",VLOOKUP(AD29,tblFeiertage[],2,FALSE)&amp;" ")&amp;IF(ISERROR(VLOOKUP(AD29,tblBesondereTage[],2,FALSE)),"",VLOOKUP(AD29,tblBesondereTage[],2,FALSE)&amp;" ")</f>
        <v/>
      </c>
      <c r="AG29" s="5"/>
      <c r="AH29" s="5"/>
      <c r="AI29" s="5"/>
      <c r="AJ29" s="9"/>
      <c r="AK29" t="str">
        <f>IF(ISERROR(VLOOKUP(AD29,tblTermine[],2,FALSE)),"",VLOOKUP(AD29,tblTermine[],2,FALSE))</f>
        <v/>
      </c>
      <c r="AL29" s="26">
        <f>IF(ISERROR(VLOOKUP(AD29,tblSchulferien[],1,FALSE)),"0","1")+IF(AE29="So",10,0)++IF(AE29="Sa",5,0)+IF(ISERROR(VLOOKUP(AD29,tblFeiertage[],2,FALSE)),"0","20")</f>
        <v>0</v>
      </c>
      <c r="AM29">
        <f>IF(ISERROR(VLOOKUP(AD29,tbl_UrlaubMA1[],1,FALSE)),0,"100")</f>
        <v>0</v>
      </c>
      <c r="AN29">
        <f>IF(ISERROR(VLOOKUP(AD29,tbl_UrlaubMA2[],1,FALSE)),0,"100")</f>
        <v>0</v>
      </c>
      <c r="AO29">
        <f>IF(ISERROR(VLOOKUP(AD29,tbl_UrlaubMA3[],1,FALSE)),0,"100")</f>
        <v>0</v>
      </c>
      <c r="AP29">
        <f>IF(ISERROR(VLOOKUP(AD29,tbl_UrlaubMA4[],1,FALSE)),0,"100")</f>
        <v>0</v>
      </c>
      <c r="AQ29" s="13"/>
      <c r="AR29" s="8">
        <f t="shared" si="9"/>
        <v>44312</v>
      </c>
      <c r="AS29" s="4" t="str">
        <f t="shared" si="4"/>
        <v>Mo</v>
      </c>
      <c r="AT29" s="4" t="str">
        <f>IF(WEEKDAY(AR29)=2,"KW "&amp;WEEKNUM(AR29)&amp;" ","")&amp;IF(ISERROR(VLOOKUP(AR29,tblTermine[],2,FALSE)),"",VLOOKUP(AR29,tblTermine[],2,FALSE)&amp;" ")&amp;IF(ISERROR(VLOOKUP(AR29,tblFeiertage[],2,FALSE)),"",VLOOKUP(AR29,tblFeiertage[],2,FALSE)&amp;" ")&amp;IF(ISERROR(VLOOKUP(AR29,tblBesondereTage[],2,FALSE)),"",VLOOKUP(AR29,tblBesondereTage[],2,FALSE)&amp;" ")</f>
        <v xml:space="preserve">KW 18 </v>
      </c>
      <c r="AU29" s="5"/>
      <c r="AV29" s="5"/>
      <c r="AW29" s="5"/>
      <c r="AX29" s="9"/>
      <c r="AY29" t="str">
        <f>IF(ISERROR(VLOOKUP(AR29,tblTermine[],2,FALSE)),"",VLOOKUP(AR29,tblTermine[],2,FALSE))</f>
        <v/>
      </c>
      <c r="AZ29" s="26">
        <f>IF(ISERROR(VLOOKUP(AR29,tblSchulferien[],1,FALSE)),"0","1")+IF(AS29="So",10,0)++IF(AS29="Sa",5,0)+IF(ISERROR(VLOOKUP(AR29,tblFeiertage[],2,FALSE)),"0","20")</f>
        <v>0</v>
      </c>
      <c r="BA29">
        <f>IF(ISERROR(VLOOKUP(AR29,tbl_UrlaubMA1[],1,FALSE)),0,"100")</f>
        <v>0</v>
      </c>
      <c r="BB29">
        <f>IF(ISERROR(VLOOKUP(AR29,tbl_UrlaubMA2[],1,FALSE)),0,"100")</f>
        <v>0</v>
      </c>
      <c r="BC29">
        <f>IF(ISERROR(VLOOKUP(AR29,tbl_UrlaubMA3[],1,FALSE)),0,"100")</f>
        <v>0</v>
      </c>
      <c r="BD29">
        <f>IF(ISERROR(VLOOKUP(AR29,tbl_UrlaubMA4[],1,FALSE)),0,"100")</f>
        <v>0</v>
      </c>
      <c r="BE29" s="13"/>
      <c r="BF29" s="8">
        <f t="shared" si="10"/>
        <v>44342</v>
      </c>
      <c r="BG29" s="4" t="str">
        <f t="shared" si="5"/>
        <v>Mi</v>
      </c>
      <c r="BH29" s="4" t="str">
        <f>IF(WEEKDAY(BF29)=2,"KW "&amp;WEEKNUM(BF29)&amp;" ","")&amp;IF(ISERROR(VLOOKUP(BF29,tblTermine[],2,FALSE)),"",VLOOKUP(BF29,tblTermine[],2,FALSE)&amp;" ")&amp;IF(ISERROR(VLOOKUP(BF29,tblFeiertage[],2,FALSE)),"",VLOOKUP(BF29,tblFeiertage[],2,FALSE)&amp;" ")&amp;IF(ISERROR(VLOOKUP(BF29,tblBesondereTage[],2,FALSE)),"",VLOOKUP(BF29,tblBesondereTage[],2,FALSE)&amp;" ")</f>
        <v/>
      </c>
      <c r="BI29" s="5"/>
      <c r="BJ29" s="5"/>
      <c r="BK29" s="5"/>
      <c r="BL29" s="9"/>
      <c r="BM29" t="str">
        <f>IF(ISERROR(VLOOKUP(BF29,tblTermine[],2,FALSE)),"",VLOOKUP(BF29,tblTermine[],2,FALSE))</f>
        <v/>
      </c>
      <c r="BN29" s="26">
        <f>IF(ISERROR(VLOOKUP(BF29,tblSchulferien[],1,FALSE)),"0","1")+IF(BG29="So",10,0)++IF(BG29="Sa",5,0)+IF(ISERROR(VLOOKUP(BF29,tblFeiertage[],2,FALSE)),"0","20")</f>
        <v>1</v>
      </c>
      <c r="BO29">
        <f>IF(ISERROR(VLOOKUP(BF29,tbl_UrlaubMA1[],1,FALSE)),0,"100")</f>
        <v>0</v>
      </c>
      <c r="BP29">
        <f>IF(ISERROR(VLOOKUP(BF29,tbl_UrlaubMA2[],1,FALSE)),0,"100")</f>
        <v>0</v>
      </c>
      <c r="BQ29">
        <f>IF(ISERROR(VLOOKUP(BF29,tbl_UrlaubMA3[],1,FALSE)),0,"100")</f>
        <v>0</v>
      </c>
      <c r="BR29">
        <f>IF(ISERROR(VLOOKUP(BF29,tbl_UrlaubMA4[],1,FALSE)),0,"100")</f>
        <v>0</v>
      </c>
      <c r="BS29" s="13"/>
      <c r="BT29" s="8">
        <f t="shared" si="11"/>
        <v>44373</v>
      </c>
      <c r="BU29" s="4" t="str">
        <f t="shared" si="6"/>
        <v>Sa</v>
      </c>
      <c r="BV29" s="4" t="str">
        <f>IF(WEEKDAY(BT29)=2,"KW "&amp;WEEKNUM(BT29)&amp;" ","")&amp;IF(ISERROR(VLOOKUP(BT29,tblTermine[],2,FALSE)),"",VLOOKUP(BT29,tblTermine[],2,FALSE)&amp;" ")&amp;IF(ISERROR(VLOOKUP(BT29,tblFeiertage[],2,FALSE)),"",VLOOKUP(BT29,tblFeiertage[],2,FALSE)&amp;" ")&amp;IF(ISERROR(VLOOKUP(BT29,tblBesondereTage[],2,FALSE)),"",VLOOKUP(BT29,tblBesondereTage[],2,FALSE)&amp;" ")</f>
        <v/>
      </c>
      <c r="BW29" s="5"/>
      <c r="BX29" s="5"/>
      <c r="BY29" s="5"/>
      <c r="BZ29" s="9"/>
      <c r="CA29" t="str">
        <f>IF(ISERROR(VLOOKUP(BT29,tblTermine[],2,FALSE)),"",VLOOKUP(BT29,tblTermine[],2,FALSE))</f>
        <v/>
      </c>
      <c r="CB29" s="26">
        <f>IF(ISERROR(VLOOKUP(BT29,tblSchulferien[],1,FALSE)),"0","1")+IF(BU29="So",10,0)++IF(BU29="Sa",5,0)+IF(ISERROR(VLOOKUP(BT29,tblFeiertage[],2,FALSE)),"0","20")</f>
        <v>5</v>
      </c>
      <c r="CC29">
        <f>IF(ISERROR(VLOOKUP(BT29,tbl_UrlaubMA1[],1,FALSE)),0,"100")</f>
        <v>0</v>
      </c>
      <c r="CD29">
        <f>IF(ISERROR(VLOOKUP(BT29,tbl_UrlaubMA2[],1,FALSE)),0,"100")</f>
        <v>0</v>
      </c>
      <c r="CE29">
        <f>IF(ISERROR(VLOOKUP(BT29,tbl_UrlaubMA3[],1,FALSE)),0,"100")</f>
        <v>0</v>
      </c>
      <c r="CF29">
        <f>IF(ISERROR(VLOOKUP(BT29,tbl_UrlaubMA4[],1,FALSE)),0,"100")</f>
        <v>0</v>
      </c>
      <c r="CG29" s="13"/>
    </row>
    <row r="30" spans="1:85" x14ac:dyDescent="0.3">
      <c r="A30" s="13"/>
      <c r="B30" s="8">
        <f t="shared" si="12"/>
        <v>44223</v>
      </c>
      <c r="C30" s="4" t="str">
        <f t="shared" si="1"/>
        <v>Mi</v>
      </c>
      <c r="D30" s="4" t="str">
        <f>IF(WEEKDAY(B30)=2,"KW "&amp;WEEKNUM(B30)&amp;" ","")&amp;IF(ISERROR(VLOOKUP(B30,tblTermine[],2,FALSE)),"",VLOOKUP(B30,tblTermine[],2,FALSE)&amp;" ")&amp;IF(ISERROR(VLOOKUP(B30,tblFeiertage[],2,FALSE)),"",VLOOKUP(B30,tblFeiertage[],2,FALSE)&amp;" ")&amp;IF(ISERROR(VLOOKUP(B30,tblBesondereTage[],2,FALSE)),"",VLOOKUP(B30,tblBesondereTage[],2,FALSE)&amp;" ")</f>
        <v/>
      </c>
      <c r="E30" s="5"/>
      <c r="F30" s="5"/>
      <c r="G30" s="5"/>
      <c r="H30" s="9"/>
      <c r="I30" t="str">
        <f>IF(ISERROR(VLOOKUP(B30,tblTermine[],2,FALSE)),"",VLOOKUP(B30,tblTermine[],2,FALSE))</f>
        <v/>
      </c>
      <c r="J30" s="26">
        <f>IF(ISERROR(VLOOKUP(B30,tblSchulferien[],1,FALSE)),"0","1")+IF(C30="So",10,0)++IF(C30="Sa",5,0)+IF(ISERROR(VLOOKUP(B30,tblFeiertage[],2,FALSE)),"0","20")</f>
        <v>0</v>
      </c>
      <c r="K30">
        <f>IF(ISERROR(VLOOKUP(B30,tbl_UrlaubMA1[],1,FALSE)),0,"100")</f>
        <v>0</v>
      </c>
      <c r="L30">
        <f>IF(ISERROR(VLOOKUP(B30,tbl_UrlaubMA2[],1,FALSE)),0,"100")</f>
        <v>0</v>
      </c>
      <c r="M30">
        <f>IF(ISERROR(VLOOKUP(B30,tbl_UrlaubMA3[],1,FALSE)),0,"100")</f>
        <v>0</v>
      </c>
      <c r="N30">
        <f>IF(ISERROR(VLOOKUP(B30,tbl_UrlaubMA4[],1,FALSE)),0,"100")</f>
        <v>0</v>
      </c>
      <c r="O30" s="13">
        <f t="shared" si="0"/>
        <v>2</v>
      </c>
      <c r="P30" s="8">
        <f t="shared" si="7"/>
        <v>44254</v>
      </c>
      <c r="Q30" s="4" t="str">
        <f t="shared" si="2"/>
        <v>Sa</v>
      </c>
      <c r="R30" s="4" t="str">
        <f>IF(WEEKDAY(P30)=2,"KW "&amp;WEEKNUM(P30)&amp;" ","")&amp;IF(ISERROR(VLOOKUP(P30,tblTermine[],2,FALSE)),"",VLOOKUP(P30,tblTermine[],2,FALSE)&amp;" ")&amp;IF(ISERROR(VLOOKUP(P30,tblFeiertage[],2,FALSE)),"",VLOOKUP(P30,tblFeiertage[],2,FALSE)&amp;" ")&amp;IF(ISERROR(VLOOKUP(P30,tblBesondereTage[],2,FALSE)),"",VLOOKUP(P30,tblBesondereTage[],2,FALSE)&amp;" ")</f>
        <v/>
      </c>
      <c r="S30" s="5"/>
      <c r="T30" s="5"/>
      <c r="U30" s="5"/>
      <c r="V30" s="9"/>
      <c r="W30" t="str">
        <f>IF(ISERROR(VLOOKUP(P30,tblTermine[],2,FALSE)),"",VLOOKUP(P30,tblTermine[],2,FALSE))</f>
        <v/>
      </c>
      <c r="X30" s="26">
        <f>IF(ISERROR(VLOOKUP(P30,tblSchulferien[],1,FALSE)),"0","1")+IF(Q30="So",10,0)++IF(Q30="Sa",5,0)+IF(ISERROR(VLOOKUP(P30,tblFeiertage[],2,FALSE)),"0","20")</f>
        <v>5</v>
      </c>
      <c r="Y30">
        <f>IF(ISERROR(VLOOKUP(P30,tbl_UrlaubMA1[],1,FALSE)),0,"100")</f>
        <v>0</v>
      </c>
      <c r="Z30">
        <f>IF(ISERROR(VLOOKUP(P30,tbl_UrlaubMA2[],1,FALSE)),0,"100")</f>
        <v>0</v>
      </c>
      <c r="AA30">
        <f>IF(ISERROR(VLOOKUP(P30,tbl_UrlaubMA3[],1,FALSE)),0,"100")</f>
        <v>0</v>
      </c>
      <c r="AB30">
        <f>IF(ISERROR(VLOOKUP(P30,tbl_UrlaubMA4[],1,FALSE)),0,"100")</f>
        <v>0</v>
      </c>
      <c r="AC30" s="13"/>
      <c r="AD30" s="8">
        <f t="shared" si="8"/>
        <v>44282</v>
      </c>
      <c r="AE30" s="4" t="str">
        <f t="shared" si="3"/>
        <v>Sa</v>
      </c>
      <c r="AF30" s="4" t="str">
        <f>IF(WEEKDAY(AD30)=2,"KW "&amp;WEEKNUM(AD30)&amp;" ","")&amp;IF(ISERROR(VLOOKUP(AD30,tblTermine[],2,FALSE)),"",VLOOKUP(AD30,tblTermine[],2,FALSE)&amp;" ")&amp;IF(ISERROR(VLOOKUP(AD30,tblFeiertage[],2,FALSE)),"",VLOOKUP(AD30,tblFeiertage[],2,FALSE)&amp;" ")&amp;IF(ISERROR(VLOOKUP(AD30,tblBesondereTage[],2,FALSE)),"",VLOOKUP(AD30,tblBesondereTage[],2,FALSE)&amp;" ")</f>
        <v/>
      </c>
      <c r="AG30" s="5"/>
      <c r="AH30" s="5"/>
      <c r="AI30" s="5"/>
      <c r="AJ30" s="9"/>
      <c r="AK30" t="str">
        <f>IF(ISERROR(VLOOKUP(AD30,tblTermine[],2,FALSE)),"",VLOOKUP(AD30,tblTermine[],2,FALSE))</f>
        <v/>
      </c>
      <c r="AL30" s="26">
        <f>IF(ISERROR(VLOOKUP(AD30,tblSchulferien[],1,FALSE)),"0","1")+IF(AE30="So",10,0)++IF(AE30="Sa",5,0)+IF(ISERROR(VLOOKUP(AD30,tblFeiertage[],2,FALSE)),"0","20")</f>
        <v>5</v>
      </c>
      <c r="AM30">
        <f>IF(ISERROR(VLOOKUP(AD30,tbl_UrlaubMA1[],1,FALSE)),0,"100")</f>
        <v>0</v>
      </c>
      <c r="AN30">
        <f>IF(ISERROR(VLOOKUP(AD30,tbl_UrlaubMA2[],1,FALSE)),0,"100")</f>
        <v>0</v>
      </c>
      <c r="AO30">
        <f>IF(ISERROR(VLOOKUP(AD30,tbl_UrlaubMA3[],1,FALSE)),0,"100")</f>
        <v>0</v>
      </c>
      <c r="AP30">
        <f>IF(ISERROR(VLOOKUP(AD30,tbl_UrlaubMA4[],1,FALSE)),0,"100")</f>
        <v>0</v>
      </c>
      <c r="AQ30" s="13"/>
      <c r="AR30" s="8">
        <f t="shared" si="9"/>
        <v>44313</v>
      </c>
      <c r="AS30" s="4" t="str">
        <f t="shared" si="4"/>
        <v>Di</v>
      </c>
      <c r="AT30" s="4" t="str">
        <f>IF(WEEKDAY(AR30)=2,"KW "&amp;WEEKNUM(AR30)&amp;" ","")&amp;IF(ISERROR(VLOOKUP(AR30,tblTermine[],2,FALSE)),"",VLOOKUP(AR30,tblTermine[],2,FALSE)&amp;" ")&amp;IF(ISERROR(VLOOKUP(AR30,tblFeiertage[],2,FALSE)),"",VLOOKUP(AR30,tblFeiertage[],2,FALSE)&amp;" ")&amp;IF(ISERROR(VLOOKUP(AR30,tblBesondereTage[],2,FALSE)),"",VLOOKUP(AR30,tblBesondereTage[],2,FALSE)&amp;" ")</f>
        <v/>
      </c>
      <c r="AU30" s="5"/>
      <c r="AV30" s="5"/>
      <c r="AW30" s="5"/>
      <c r="AX30" s="9"/>
      <c r="AY30" t="str">
        <f>IF(ISERROR(VLOOKUP(AR30,tblTermine[],2,FALSE)),"",VLOOKUP(AR30,tblTermine[],2,FALSE))</f>
        <v/>
      </c>
      <c r="AZ30" s="26">
        <f>IF(ISERROR(VLOOKUP(AR30,tblSchulferien[],1,FALSE)),"0","1")+IF(AS30="So",10,0)++IF(AS30="Sa",5,0)+IF(ISERROR(VLOOKUP(AR30,tblFeiertage[],2,FALSE)),"0","20")</f>
        <v>0</v>
      </c>
      <c r="BA30">
        <f>IF(ISERROR(VLOOKUP(AR30,tbl_UrlaubMA1[],1,FALSE)),0,"100")</f>
        <v>0</v>
      </c>
      <c r="BB30">
        <f>IF(ISERROR(VLOOKUP(AR30,tbl_UrlaubMA2[],1,FALSE)),0,"100")</f>
        <v>0</v>
      </c>
      <c r="BC30">
        <f>IF(ISERROR(VLOOKUP(AR30,tbl_UrlaubMA3[],1,FALSE)),0,"100")</f>
        <v>0</v>
      </c>
      <c r="BD30">
        <f>IF(ISERROR(VLOOKUP(AR30,tbl_UrlaubMA4[],1,FALSE)),0,"100")</f>
        <v>0</v>
      </c>
      <c r="BE30" s="13"/>
      <c r="BF30" s="8">
        <f t="shared" si="10"/>
        <v>44343</v>
      </c>
      <c r="BG30" s="4" t="str">
        <f t="shared" si="5"/>
        <v>Do</v>
      </c>
      <c r="BH30" s="4" t="str">
        <f>IF(WEEKDAY(BF30)=2,"KW "&amp;WEEKNUM(BF30)&amp;" ","")&amp;IF(ISERROR(VLOOKUP(BF30,tblTermine[],2,FALSE)),"",VLOOKUP(BF30,tblTermine[],2,FALSE)&amp;" ")&amp;IF(ISERROR(VLOOKUP(BF30,tblFeiertage[],2,FALSE)),"",VLOOKUP(BF30,tblFeiertage[],2,FALSE)&amp;" ")&amp;IF(ISERROR(VLOOKUP(BF30,tblBesondereTage[],2,FALSE)),"",VLOOKUP(BF30,tblBesondereTage[],2,FALSE)&amp;" ")</f>
        <v/>
      </c>
      <c r="BI30" s="5"/>
      <c r="BJ30" s="5"/>
      <c r="BK30" s="5"/>
      <c r="BL30" s="9"/>
      <c r="BM30" t="str">
        <f>IF(ISERROR(VLOOKUP(BF30,tblTermine[],2,FALSE)),"",VLOOKUP(BF30,tblTermine[],2,FALSE))</f>
        <v/>
      </c>
      <c r="BN30" s="26">
        <f>IF(ISERROR(VLOOKUP(BF30,tblSchulferien[],1,FALSE)),"0","1")+IF(BG30="So",10,0)++IF(BG30="Sa",5,0)+IF(ISERROR(VLOOKUP(BF30,tblFeiertage[],2,FALSE)),"0","20")</f>
        <v>1</v>
      </c>
      <c r="BO30">
        <f>IF(ISERROR(VLOOKUP(BF30,tbl_UrlaubMA1[],1,FALSE)),0,"100")</f>
        <v>0</v>
      </c>
      <c r="BP30">
        <f>IF(ISERROR(VLOOKUP(BF30,tbl_UrlaubMA2[],1,FALSE)),0,"100")</f>
        <v>0</v>
      </c>
      <c r="BQ30">
        <f>IF(ISERROR(VLOOKUP(BF30,tbl_UrlaubMA3[],1,FALSE)),0,"100")</f>
        <v>0</v>
      </c>
      <c r="BR30">
        <f>IF(ISERROR(VLOOKUP(BF30,tbl_UrlaubMA4[],1,FALSE)),0,"100")</f>
        <v>0</v>
      </c>
      <c r="BS30" s="13"/>
      <c r="BT30" s="8">
        <f t="shared" si="11"/>
        <v>44374</v>
      </c>
      <c r="BU30" s="4" t="str">
        <f t="shared" si="6"/>
        <v>So</v>
      </c>
      <c r="BV30" s="4" t="str">
        <f>IF(WEEKDAY(BT30)=2,"KW "&amp;WEEKNUM(BT30)&amp;" ","")&amp;IF(ISERROR(VLOOKUP(BT30,tblTermine[],2,FALSE)),"",VLOOKUP(BT30,tblTermine[],2,FALSE)&amp;" ")&amp;IF(ISERROR(VLOOKUP(BT30,tblFeiertage[],2,FALSE)),"",VLOOKUP(BT30,tblFeiertage[],2,FALSE)&amp;" ")&amp;IF(ISERROR(VLOOKUP(BT30,tblBesondereTage[],2,FALSE)),"",VLOOKUP(BT30,tblBesondereTage[],2,FALSE)&amp;" ")</f>
        <v/>
      </c>
      <c r="BW30" s="5"/>
      <c r="BX30" s="5"/>
      <c r="BY30" s="5"/>
      <c r="BZ30" s="9"/>
      <c r="CA30" t="str">
        <f>IF(ISERROR(VLOOKUP(BT30,tblTermine[],2,FALSE)),"",VLOOKUP(BT30,tblTermine[],2,FALSE))</f>
        <v/>
      </c>
      <c r="CB30" s="26">
        <f>IF(ISERROR(VLOOKUP(BT30,tblSchulferien[],1,FALSE)),"0","1")+IF(BU30="So",10,0)++IF(BU30="Sa",5,0)+IF(ISERROR(VLOOKUP(BT30,tblFeiertage[],2,FALSE)),"0","20")</f>
        <v>10</v>
      </c>
      <c r="CC30">
        <f>IF(ISERROR(VLOOKUP(BT30,tbl_UrlaubMA1[],1,FALSE)),0,"100")</f>
        <v>0</v>
      </c>
      <c r="CD30">
        <f>IF(ISERROR(VLOOKUP(BT30,tbl_UrlaubMA2[],1,FALSE)),0,"100")</f>
        <v>0</v>
      </c>
      <c r="CE30">
        <f>IF(ISERROR(VLOOKUP(BT30,tbl_UrlaubMA3[],1,FALSE)),0,"100")</f>
        <v>0</v>
      </c>
      <c r="CF30">
        <f>IF(ISERROR(VLOOKUP(BT30,tbl_UrlaubMA4[],1,FALSE)),0,"100")</f>
        <v>0</v>
      </c>
      <c r="CG30" s="13"/>
    </row>
    <row r="31" spans="1:85" x14ac:dyDescent="0.3">
      <c r="A31" s="13"/>
      <c r="B31" s="8">
        <f t="shared" si="12"/>
        <v>44224</v>
      </c>
      <c r="C31" s="4" t="str">
        <f t="shared" si="1"/>
        <v>Do</v>
      </c>
      <c r="D31" s="4" t="str">
        <f>IF(WEEKDAY(B31)=2,"KW "&amp;WEEKNUM(B31)&amp;" ","")&amp;IF(ISERROR(VLOOKUP(B31,tblTermine[],2,FALSE)),"",VLOOKUP(B31,tblTermine[],2,FALSE)&amp;" ")&amp;IF(ISERROR(VLOOKUP(B31,tblFeiertage[],2,FALSE)),"",VLOOKUP(B31,tblFeiertage[],2,FALSE)&amp;" ")&amp;IF(ISERROR(VLOOKUP(B31,tblBesondereTage[],2,FALSE)),"",VLOOKUP(B31,tblBesondereTage[],2,FALSE)&amp;" ")</f>
        <v xml:space="preserve">Beispiel-Termin </v>
      </c>
      <c r="E31" s="5"/>
      <c r="F31" s="5"/>
      <c r="G31" s="5"/>
      <c r="H31" s="9"/>
      <c r="I31" t="str">
        <f>IF(ISERROR(VLOOKUP(B31,tblTermine[],2,FALSE)),"",VLOOKUP(B31,tblTermine[],2,FALSE))</f>
        <v>Beispiel-Termin</v>
      </c>
      <c r="J31" s="26">
        <f>IF(ISERROR(VLOOKUP(B31,tblSchulferien[],1,FALSE)),"0","1")+IF(C31="So",10,0)++IF(C31="Sa",5,0)+IF(ISERROR(VLOOKUP(B31,tblFeiertage[],2,FALSE)),"0","20")</f>
        <v>0</v>
      </c>
      <c r="K31">
        <f>IF(ISERROR(VLOOKUP(B31,tbl_UrlaubMA1[],1,FALSE)),0,"100")</f>
        <v>0</v>
      </c>
      <c r="L31">
        <f>IF(ISERROR(VLOOKUP(B31,tbl_UrlaubMA2[],1,FALSE)),0,"100")</f>
        <v>0</v>
      </c>
      <c r="M31">
        <f>IF(ISERROR(VLOOKUP(B31,tbl_UrlaubMA3[],1,FALSE)),0,"100")</f>
        <v>0</v>
      </c>
      <c r="N31">
        <f>IF(ISERROR(VLOOKUP(B31,tbl_UrlaubMA4[],1,FALSE)),0,"100")</f>
        <v>0</v>
      </c>
      <c r="O31" s="13">
        <f t="shared" si="0"/>
        <v>2</v>
      </c>
      <c r="P31" s="8">
        <f t="shared" si="7"/>
        <v>44255</v>
      </c>
      <c r="Q31" s="4" t="str">
        <f t="shared" si="2"/>
        <v>So</v>
      </c>
      <c r="R31" s="4" t="str">
        <f>IF(WEEKDAY(P31)=2,"KW "&amp;WEEKNUM(P31)&amp;" ","")&amp;IF(ISERROR(VLOOKUP(P31,tblTermine[],2,FALSE)),"",VLOOKUP(P31,tblTermine[],2,FALSE)&amp;" ")&amp;IF(ISERROR(VLOOKUP(P31,tblFeiertage[],2,FALSE)),"",VLOOKUP(P31,tblFeiertage[],2,FALSE)&amp;" ")&amp;IF(ISERROR(VLOOKUP(P31,tblBesondereTage[],2,FALSE)),"",VLOOKUP(P31,tblBesondereTage[],2,FALSE)&amp;" ")</f>
        <v/>
      </c>
      <c r="S31" s="5"/>
      <c r="T31" s="5"/>
      <c r="U31" s="5"/>
      <c r="V31" s="9"/>
      <c r="W31" t="str">
        <f>IF(ISERROR(VLOOKUP(P31,tblTermine[],2,FALSE)),"",VLOOKUP(P31,tblTermine[],2,FALSE))</f>
        <v/>
      </c>
      <c r="X31" s="26">
        <f>IF(ISERROR(VLOOKUP(P31,tblSchulferien[],1,FALSE)),"0","1")+IF(Q31="So",10,0)++IF(Q31="Sa",5,0)+IF(ISERROR(VLOOKUP(P31,tblFeiertage[],2,FALSE)),"0","20")</f>
        <v>10</v>
      </c>
      <c r="Y31">
        <f>IF(ISERROR(VLOOKUP(P31,tbl_UrlaubMA1[],1,FALSE)),0,"100")</f>
        <v>0</v>
      </c>
      <c r="Z31">
        <f>IF(ISERROR(VLOOKUP(P31,tbl_UrlaubMA2[],1,FALSE)),0,"100")</f>
        <v>0</v>
      </c>
      <c r="AA31">
        <f>IF(ISERROR(VLOOKUP(P31,tbl_UrlaubMA3[],1,FALSE)),0,"100")</f>
        <v>0</v>
      </c>
      <c r="AB31">
        <f>IF(ISERROR(VLOOKUP(P31,tbl_UrlaubMA4[],1,FALSE)),0,"100")</f>
        <v>0</v>
      </c>
      <c r="AC31" s="13"/>
      <c r="AD31" s="8">
        <f t="shared" si="8"/>
        <v>44283</v>
      </c>
      <c r="AE31" s="4" t="str">
        <f t="shared" si="3"/>
        <v>So</v>
      </c>
      <c r="AF31" s="4" t="str">
        <f>IF(WEEKDAY(AD31)=2,"KW "&amp;WEEKNUM(AD31)&amp;" ","")&amp;IF(ISERROR(VLOOKUP(AD31,tblTermine[],2,FALSE)),"",VLOOKUP(AD31,tblTermine[],2,FALSE)&amp;" ")&amp;IF(ISERROR(VLOOKUP(AD31,tblFeiertage[],2,FALSE)),"",VLOOKUP(AD31,tblFeiertage[],2,FALSE)&amp;" ")&amp;IF(ISERROR(VLOOKUP(AD31,tblBesondereTage[],2,FALSE)),"",VLOOKUP(AD31,tblBesondereTage[],2,FALSE)&amp;" ")</f>
        <v xml:space="preserve">Beginn Sommerzeit </v>
      </c>
      <c r="AG31" s="5"/>
      <c r="AH31" s="5"/>
      <c r="AI31" s="5"/>
      <c r="AJ31" s="9"/>
      <c r="AK31" t="str">
        <f>IF(ISERROR(VLOOKUP(AD31,tblTermine[],2,FALSE)),"",VLOOKUP(AD31,tblTermine[],2,FALSE))</f>
        <v/>
      </c>
      <c r="AL31" s="26">
        <f>IF(ISERROR(VLOOKUP(AD31,tblSchulferien[],1,FALSE)),"0","1")+IF(AE31="So",10,0)++IF(AE31="Sa",5,0)+IF(ISERROR(VLOOKUP(AD31,tblFeiertage[],2,FALSE)),"0","20")</f>
        <v>10</v>
      </c>
      <c r="AM31">
        <f>IF(ISERROR(VLOOKUP(AD31,tbl_UrlaubMA1[],1,FALSE)),0,"100")</f>
        <v>0</v>
      </c>
      <c r="AN31">
        <f>IF(ISERROR(VLOOKUP(AD31,tbl_UrlaubMA2[],1,FALSE)),0,"100")</f>
        <v>0</v>
      </c>
      <c r="AO31">
        <f>IF(ISERROR(VLOOKUP(AD31,tbl_UrlaubMA3[],1,FALSE)),0,"100")</f>
        <v>0</v>
      </c>
      <c r="AP31">
        <f>IF(ISERROR(VLOOKUP(AD31,tbl_UrlaubMA4[],1,FALSE)),0,"100")</f>
        <v>0</v>
      </c>
      <c r="AQ31" s="13"/>
      <c r="AR31" s="8">
        <f t="shared" si="9"/>
        <v>44314</v>
      </c>
      <c r="AS31" s="4" t="str">
        <f t="shared" si="4"/>
        <v>Mi</v>
      </c>
      <c r="AT31" s="4" t="str">
        <f>IF(WEEKDAY(AR31)=2,"KW "&amp;WEEKNUM(AR31)&amp;" ","")&amp;IF(ISERROR(VLOOKUP(AR31,tblTermine[],2,FALSE)),"",VLOOKUP(AR31,tblTermine[],2,FALSE)&amp;" ")&amp;IF(ISERROR(VLOOKUP(AR31,tblFeiertage[],2,FALSE)),"",VLOOKUP(AR31,tblFeiertage[],2,FALSE)&amp;" ")&amp;IF(ISERROR(VLOOKUP(AR31,tblBesondereTage[],2,FALSE)),"",VLOOKUP(AR31,tblBesondereTage[],2,FALSE)&amp;" ")</f>
        <v/>
      </c>
      <c r="AU31" s="5"/>
      <c r="AV31" s="5"/>
      <c r="AW31" s="5"/>
      <c r="AX31" s="9"/>
      <c r="AY31" t="str">
        <f>IF(ISERROR(VLOOKUP(AR31,tblTermine[],2,FALSE)),"",VLOOKUP(AR31,tblTermine[],2,FALSE))</f>
        <v/>
      </c>
      <c r="AZ31" s="26">
        <f>IF(ISERROR(VLOOKUP(AR31,tblSchulferien[],1,FALSE)),"0","1")+IF(AS31="So",10,0)++IF(AS31="Sa",5,0)+IF(ISERROR(VLOOKUP(AR31,tblFeiertage[],2,FALSE)),"0","20")</f>
        <v>0</v>
      </c>
      <c r="BA31">
        <f>IF(ISERROR(VLOOKUP(AR31,tbl_UrlaubMA1[],1,FALSE)),0,"100")</f>
        <v>0</v>
      </c>
      <c r="BB31">
        <f>IF(ISERROR(VLOOKUP(AR31,tbl_UrlaubMA2[],1,FALSE)),0,"100")</f>
        <v>0</v>
      </c>
      <c r="BC31">
        <f>IF(ISERROR(VLOOKUP(AR31,tbl_UrlaubMA3[],1,FALSE)),0,"100")</f>
        <v>0</v>
      </c>
      <c r="BD31">
        <f>IF(ISERROR(VLOOKUP(AR31,tbl_UrlaubMA4[],1,FALSE)),0,"100")</f>
        <v>0</v>
      </c>
      <c r="BE31" s="13"/>
      <c r="BF31" s="8">
        <f t="shared" si="10"/>
        <v>44344</v>
      </c>
      <c r="BG31" s="4" t="str">
        <f t="shared" si="5"/>
        <v>Fr</v>
      </c>
      <c r="BH31" s="4" t="str">
        <f>IF(WEEKDAY(BF31)=2,"KW "&amp;WEEKNUM(BF31)&amp;" ","")&amp;IF(ISERROR(VLOOKUP(BF31,tblTermine[],2,FALSE)),"",VLOOKUP(BF31,tblTermine[],2,FALSE)&amp;" ")&amp;IF(ISERROR(VLOOKUP(BF31,tblFeiertage[],2,FALSE)),"",VLOOKUP(BF31,tblFeiertage[],2,FALSE)&amp;" ")&amp;IF(ISERROR(VLOOKUP(BF31,tblBesondereTage[],2,FALSE)),"",VLOOKUP(BF31,tblBesondereTage[],2,FALSE)&amp;" ")</f>
        <v/>
      </c>
      <c r="BI31" s="5"/>
      <c r="BJ31" s="5"/>
      <c r="BK31" s="5"/>
      <c r="BL31" s="9"/>
      <c r="BM31" t="str">
        <f>IF(ISERROR(VLOOKUP(BF31,tblTermine[],2,FALSE)),"",VLOOKUP(BF31,tblTermine[],2,FALSE))</f>
        <v/>
      </c>
      <c r="BN31" s="26">
        <f>IF(ISERROR(VLOOKUP(BF31,tblSchulferien[],1,FALSE)),"0","1")+IF(BG31="So",10,0)++IF(BG31="Sa",5,0)+IF(ISERROR(VLOOKUP(BF31,tblFeiertage[],2,FALSE)),"0","20")</f>
        <v>1</v>
      </c>
      <c r="BO31">
        <f>IF(ISERROR(VLOOKUP(BF31,tbl_UrlaubMA1[],1,FALSE)),0,"100")</f>
        <v>0</v>
      </c>
      <c r="BP31">
        <f>IF(ISERROR(VLOOKUP(BF31,tbl_UrlaubMA2[],1,FALSE)),0,"100")</f>
        <v>0</v>
      </c>
      <c r="BQ31">
        <f>IF(ISERROR(VLOOKUP(BF31,tbl_UrlaubMA3[],1,FALSE)),0,"100")</f>
        <v>0</v>
      </c>
      <c r="BR31">
        <f>IF(ISERROR(VLOOKUP(BF31,tbl_UrlaubMA4[],1,FALSE)),0,"100")</f>
        <v>0</v>
      </c>
      <c r="BS31" s="13"/>
      <c r="BT31" s="8">
        <f t="shared" si="11"/>
        <v>44375</v>
      </c>
      <c r="BU31" s="4" t="str">
        <f t="shared" si="6"/>
        <v>Mo</v>
      </c>
      <c r="BV31" s="4" t="str">
        <f>IF(WEEKDAY(BT31)=2,"KW "&amp;WEEKNUM(BT31)&amp;" ","")&amp;IF(ISERROR(VLOOKUP(BT31,tblTermine[],2,FALSE)),"",VLOOKUP(BT31,tblTermine[],2,FALSE)&amp;" ")&amp;IF(ISERROR(VLOOKUP(BT31,tblFeiertage[],2,FALSE)),"",VLOOKUP(BT31,tblFeiertage[],2,FALSE)&amp;" ")&amp;IF(ISERROR(VLOOKUP(BT31,tblBesondereTage[],2,FALSE)),"",VLOOKUP(BT31,tblBesondereTage[],2,FALSE)&amp;" ")</f>
        <v xml:space="preserve">KW 27 </v>
      </c>
      <c r="BW31" s="5"/>
      <c r="BX31" s="5"/>
      <c r="BY31" s="5"/>
      <c r="BZ31" s="9"/>
      <c r="CA31" t="str">
        <f>IF(ISERROR(VLOOKUP(BT31,tblTermine[],2,FALSE)),"",VLOOKUP(BT31,tblTermine[],2,FALSE))</f>
        <v/>
      </c>
      <c r="CB31" s="26">
        <f>IF(ISERROR(VLOOKUP(BT31,tblSchulferien[],1,FALSE)),"0","1")+IF(BU31="So",10,0)++IF(BU31="Sa",5,0)+IF(ISERROR(VLOOKUP(BT31,tblFeiertage[],2,FALSE)),"0","20")</f>
        <v>0</v>
      </c>
      <c r="CC31">
        <f>IF(ISERROR(VLOOKUP(BT31,tbl_UrlaubMA1[],1,FALSE)),0,"100")</f>
        <v>0</v>
      </c>
      <c r="CD31">
        <f>IF(ISERROR(VLOOKUP(BT31,tbl_UrlaubMA2[],1,FALSE)),0,"100")</f>
        <v>0</v>
      </c>
      <c r="CE31">
        <f>IF(ISERROR(VLOOKUP(BT31,tbl_UrlaubMA3[],1,FALSE)),0,"100")</f>
        <v>0</v>
      </c>
      <c r="CF31">
        <f>IF(ISERROR(VLOOKUP(BT31,tbl_UrlaubMA4[],1,FALSE)),0,"100")</f>
        <v>0</v>
      </c>
      <c r="CG31" s="13"/>
    </row>
    <row r="32" spans="1:85" x14ac:dyDescent="0.3">
      <c r="A32" s="13"/>
      <c r="B32" s="8">
        <f t="shared" si="12"/>
        <v>44225</v>
      </c>
      <c r="C32" s="4" t="str">
        <f t="shared" si="1"/>
        <v>Fr</v>
      </c>
      <c r="D32" s="4" t="str">
        <f>IF(WEEKDAY(B32)=2,"KW "&amp;WEEKNUM(B32)&amp;" ","")&amp;IF(ISERROR(VLOOKUP(B32,tblTermine[],2,FALSE)),"",VLOOKUP(B32,tblTermine[],2,FALSE)&amp;" ")&amp;IF(ISERROR(VLOOKUP(B32,tblFeiertage[],2,FALSE)),"",VLOOKUP(B32,tblFeiertage[],2,FALSE)&amp;" ")&amp;IF(ISERROR(VLOOKUP(B32,tblBesondereTage[],2,FALSE)),"",VLOOKUP(B32,tblBesondereTage[],2,FALSE)&amp;" ")</f>
        <v/>
      </c>
      <c r="E32" s="5"/>
      <c r="F32" s="5"/>
      <c r="G32" s="5"/>
      <c r="H32" s="9"/>
      <c r="I32" t="str">
        <f>IF(ISERROR(VLOOKUP(B32,tblTermine[],2,FALSE)),"",VLOOKUP(B32,tblTermine[],2,FALSE))</f>
        <v/>
      </c>
      <c r="J32" s="26">
        <f>IF(ISERROR(VLOOKUP(B32,tblSchulferien[],1,FALSE)),"0","1")+IF(C32="So",10,0)++IF(C32="Sa",5,0)+IF(ISERROR(VLOOKUP(B32,tblFeiertage[],2,FALSE)),"0","20")</f>
        <v>0</v>
      </c>
      <c r="K32">
        <f>IF(ISERROR(VLOOKUP(B32,tbl_UrlaubMA1[],1,FALSE)),0,"100")</f>
        <v>0</v>
      </c>
      <c r="L32">
        <f>IF(ISERROR(VLOOKUP(B32,tbl_UrlaubMA2[],1,FALSE)),0,"100")</f>
        <v>0</v>
      </c>
      <c r="M32">
        <f>IF(ISERROR(VLOOKUP(B32,tbl_UrlaubMA3[],1,FALSE)),0,"100")</f>
        <v>0</v>
      </c>
      <c r="N32">
        <f>IF(ISERROR(VLOOKUP(B32,tbl_UrlaubMA4[],1,FALSE)),0,"100")</f>
        <v>0</v>
      </c>
      <c r="O32" s="13">
        <f>MONTH(P32)</f>
        <v>3</v>
      </c>
      <c r="P32" s="8">
        <f t="shared" si="7"/>
        <v>44256</v>
      </c>
      <c r="Q32" s="4" t="str">
        <f t="shared" si="2"/>
        <v>Mo</v>
      </c>
      <c r="R32" s="4" t="str">
        <f>IF(WEEKDAY(P32)=2,"KW "&amp;WEEKNUM(P32)&amp;" ","")&amp;IF(ISERROR(VLOOKUP(P32,tblTermine[],2,FALSE)),"",VLOOKUP(P32,tblTermine[],2,FALSE)&amp;" ")&amp;IF(ISERROR(VLOOKUP(P32,tblFeiertage[],2,FALSE)),"",VLOOKUP(P32,tblFeiertage[],2,FALSE)&amp;" ")&amp;IF(ISERROR(VLOOKUP(P32,tblBesondereTage[],2,FALSE)),"",VLOOKUP(P32,tblBesondereTage[],2,FALSE)&amp;" ")</f>
        <v xml:space="preserve">KW 10 </v>
      </c>
      <c r="S32" s="5"/>
      <c r="T32" s="5"/>
      <c r="U32" s="5"/>
      <c r="V32" s="9"/>
      <c r="W32" t="str">
        <f>IF(ISERROR(VLOOKUP(P32,tblTermine[],2,FALSE)),"",VLOOKUP(P32,tblTermine[],2,FALSE))</f>
        <v/>
      </c>
      <c r="X32" s="26">
        <f>IF(ISERROR(VLOOKUP(P32,tblSchulferien[],1,FALSE)),"0","1")+IF(Q32="So",10,0)++IF(Q32="Sa",5,0)+IF(ISERROR(VLOOKUP(P32,tblFeiertage[],2,FALSE)),"0","20")</f>
        <v>0</v>
      </c>
      <c r="Y32">
        <f>IF(ISERROR(VLOOKUP(P32,tbl_UrlaubMA1[],1,FALSE)),0,"100")</f>
        <v>0</v>
      </c>
      <c r="Z32">
        <f>IF(ISERROR(VLOOKUP(P32,tbl_UrlaubMA2[],1,FALSE)),0,"100")</f>
        <v>0</v>
      </c>
      <c r="AA32">
        <f>IF(ISERROR(VLOOKUP(P32,tbl_UrlaubMA3[],1,FALSE)),0,"100")</f>
        <v>0</v>
      </c>
      <c r="AB32">
        <f>IF(ISERROR(VLOOKUP(P32,tbl_UrlaubMA4[],1,FALSE)),0,"100")</f>
        <v>0</v>
      </c>
      <c r="AC32" s="13"/>
      <c r="AD32" s="8">
        <f t="shared" si="8"/>
        <v>44284</v>
      </c>
      <c r="AE32" s="4" t="str">
        <f t="shared" ref="AE32:AE34" si="13">TEXT(AD32,"TTT")</f>
        <v>Mo</v>
      </c>
      <c r="AF32" s="4" t="str">
        <f>IF(WEEKDAY(AD32)=2,"KW "&amp;WEEKNUM(AD32)&amp;" ","")&amp;IF(ISERROR(VLOOKUP(AD32,tblTermine[],2,FALSE)),"",VLOOKUP(AD32,tblTermine[],2,FALSE)&amp;" ")&amp;IF(ISERROR(VLOOKUP(AD32,tblFeiertage[],2,FALSE)),"",VLOOKUP(AD32,tblFeiertage[],2,FALSE)&amp;" ")&amp;IF(ISERROR(VLOOKUP(AD32,tblBesondereTage[],2,FALSE)),"",VLOOKUP(AD32,tblBesondereTage[],2,FALSE)&amp;" ")</f>
        <v xml:space="preserve">KW 14 </v>
      </c>
      <c r="AG32" s="5"/>
      <c r="AH32" s="5"/>
      <c r="AI32" s="5"/>
      <c r="AJ32" s="9"/>
      <c r="AK32" t="str">
        <f>IF(ISERROR(VLOOKUP(AD32,tblTermine[],2,FALSE)),"",VLOOKUP(AD32,tblTermine[],2,FALSE))</f>
        <v/>
      </c>
      <c r="AL32" s="26">
        <f>IF(ISERROR(VLOOKUP(AD32,tblSchulferien[],1,FALSE)),"0","1")+IF(AE32="So",10,0)++IF(AE32="Sa",5,0)+IF(ISERROR(VLOOKUP(AD32,tblFeiertage[],2,FALSE)),"0","20")</f>
        <v>1</v>
      </c>
      <c r="AM32">
        <f>IF(ISERROR(VLOOKUP(AD32,tbl_UrlaubMA1[],1,FALSE)),0,"100")</f>
        <v>0</v>
      </c>
      <c r="AN32">
        <f>IF(ISERROR(VLOOKUP(AD32,tbl_UrlaubMA2[],1,FALSE)),0,"100")</f>
        <v>0</v>
      </c>
      <c r="AO32">
        <f>IF(ISERROR(VLOOKUP(AD32,tbl_UrlaubMA3[],1,FALSE)),0,"100")</f>
        <v>0</v>
      </c>
      <c r="AP32">
        <f>IF(ISERROR(VLOOKUP(AD32,tbl_UrlaubMA4[],1,FALSE)),0,"100")</f>
        <v>0</v>
      </c>
      <c r="AQ32" s="13"/>
      <c r="AR32" s="8">
        <f t="shared" si="9"/>
        <v>44315</v>
      </c>
      <c r="AS32" s="4" t="str">
        <f t="shared" si="4"/>
        <v>Do</v>
      </c>
      <c r="AT32" s="4" t="str">
        <f>IF(WEEKDAY(AR32)=2,"KW "&amp;WEEKNUM(AR32)&amp;" ","")&amp;IF(ISERROR(VLOOKUP(AR32,tblTermine[],2,FALSE)),"",VLOOKUP(AR32,tblTermine[],2,FALSE)&amp;" ")&amp;IF(ISERROR(VLOOKUP(AR32,tblFeiertage[],2,FALSE)),"",VLOOKUP(AR32,tblFeiertage[],2,FALSE)&amp;" ")&amp;IF(ISERROR(VLOOKUP(AR32,tblBesondereTage[],2,FALSE)),"",VLOOKUP(AR32,tblBesondereTage[],2,FALSE)&amp;" ")</f>
        <v/>
      </c>
      <c r="AU32" s="5"/>
      <c r="AV32" s="5"/>
      <c r="AW32" s="5"/>
      <c r="AX32" s="9"/>
      <c r="AY32" t="str">
        <f>IF(ISERROR(VLOOKUP(AR32,tblTermine[],2,FALSE)),"",VLOOKUP(AR32,tblTermine[],2,FALSE))</f>
        <v/>
      </c>
      <c r="AZ32" s="26">
        <f>IF(ISERROR(VLOOKUP(AR32,tblSchulferien[],1,FALSE)),"0","1")+IF(AS32="So",10,0)++IF(AS32="Sa",5,0)+IF(ISERROR(VLOOKUP(AR32,tblFeiertage[],2,FALSE)),"0","20")</f>
        <v>0</v>
      </c>
      <c r="BA32">
        <f>IF(ISERROR(VLOOKUP(AR32,tbl_UrlaubMA1[],1,FALSE)),0,"100")</f>
        <v>0</v>
      </c>
      <c r="BB32">
        <f>IF(ISERROR(VLOOKUP(AR32,tbl_UrlaubMA2[],1,FALSE)),0,"100")</f>
        <v>0</v>
      </c>
      <c r="BC32">
        <f>IF(ISERROR(VLOOKUP(AR32,tbl_UrlaubMA3[],1,FALSE)),0,"100")</f>
        <v>0</v>
      </c>
      <c r="BD32">
        <f>IF(ISERROR(VLOOKUP(AR32,tbl_UrlaubMA4[],1,FALSE)),0,"100")</f>
        <v>0</v>
      </c>
      <c r="BE32" s="13"/>
      <c r="BF32" s="8">
        <f t="shared" si="10"/>
        <v>44345</v>
      </c>
      <c r="BG32" s="4" t="str">
        <f t="shared" si="5"/>
        <v>Sa</v>
      </c>
      <c r="BH32" s="4" t="str">
        <f>IF(WEEKDAY(BF32)=2,"KW "&amp;WEEKNUM(BF32)&amp;" ","")&amp;IF(ISERROR(VLOOKUP(BF32,tblTermine[],2,FALSE)),"",VLOOKUP(BF32,tblTermine[],2,FALSE)&amp;" ")&amp;IF(ISERROR(VLOOKUP(BF32,tblFeiertage[],2,FALSE)),"",VLOOKUP(BF32,tblFeiertage[],2,FALSE)&amp;" ")&amp;IF(ISERROR(VLOOKUP(BF32,tblBesondereTage[],2,FALSE)),"",VLOOKUP(BF32,tblBesondereTage[],2,FALSE)&amp;" ")</f>
        <v/>
      </c>
      <c r="BI32" s="5"/>
      <c r="BJ32" s="5"/>
      <c r="BK32" s="5"/>
      <c r="BL32" s="9"/>
      <c r="BM32" t="str">
        <f>IF(ISERROR(VLOOKUP(BF32,tblTermine[],2,FALSE)),"",VLOOKUP(BF32,tblTermine[],2,FALSE))</f>
        <v/>
      </c>
      <c r="BN32" s="26">
        <f>IF(ISERROR(VLOOKUP(BF32,tblSchulferien[],1,FALSE)),"0","1")+IF(BG32="So",10,0)++IF(BG32="Sa",5,0)+IF(ISERROR(VLOOKUP(BF32,tblFeiertage[],2,FALSE)),"0","20")</f>
        <v>6</v>
      </c>
      <c r="BO32">
        <f>IF(ISERROR(VLOOKUP(BF32,tbl_UrlaubMA1[],1,FALSE)),0,"100")</f>
        <v>0</v>
      </c>
      <c r="BP32">
        <f>IF(ISERROR(VLOOKUP(BF32,tbl_UrlaubMA2[],1,FALSE)),0,"100")</f>
        <v>0</v>
      </c>
      <c r="BQ32">
        <f>IF(ISERROR(VLOOKUP(BF32,tbl_UrlaubMA3[],1,FALSE)),0,"100")</f>
        <v>0</v>
      </c>
      <c r="BR32">
        <f>IF(ISERROR(VLOOKUP(BF32,tbl_UrlaubMA4[],1,FALSE)),0,"100")</f>
        <v>0</v>
      </c>
      <c r="BS32" s="13"/>
      <c r="BT32" s="8">
        <f t="shared" si="11"/>
        <v>44376</v>
      </c>
      <c r="BU32" s="4" t="str">
        <f t="shared" si="6"/>
        <v>Di</v>
      </c>
      <c r="BV32" s="4" t="str">
        <f>IF(WEEKDAY(BT32)=2,"KW "&amp;WEEKNUM(BT32)&amp;" ","")&amp;IF(ISERROR(VLOOKUP(BT32,tblTermine[],2,FALSE)),"",VLOOKUP(BT32,tblTermine[],2,FALSE)&amp;" ")&amp;IF(ISERROR(VLOOKUP(BT32,tblFeiertage[],2,FALSE)),"",VLOOKUP(BT32,tblFeiertage[],2,FALSE)&amp;" ")&amp;IF(ISERROR(VLOOKUP(BT32,tblBesondereTage[],2,FALSE)),"",VLOOKUP(BT32,tblBesondereTage[],2,FALSE)&amp;" ")</f>
        <v/>
      </c>
      <c r="BW32" s="5"/>
      <c r="BX32" s="5"/>
      <c r="BY32" s="5"/>
      <c r="BZ32" s="9"/>
      <c r="CA32" t="str">
        <f>IF(ISERROR(VLOOKUP(BT32,tblTermine[],2,FALSE)),"",VLOOKUP(BT32,tblTermine[],2,FALSE))</f>
        <v/>
      </c>
      <c r="CB32" s="26">
        <f>IF(ISERROR(VLOOKUP(BT32,tblSchulferien[],1,FALSE)),"0","1")+IF(BU32="So",10,0)++IF(BU32="Sa",5,0)+IF(ISERROR(VLOOKUP(BT32,tblFeiertage[],2,FALSE)),"0","20")</f>
        <v>0</v>
      </c>
      <c r="CC32">
        <f>IF(ISERROR(VLOOKUP(BT32,tbl_UrlaubMA1[],1,FALSE)),0,"100")</f>
        <v>0</v>
      </c>
      <c r="CD32">
        <f>IF(ISERROR(VLOOKUP(BT32,tbl_UrlaubMA2[],1,FALSE)),0,"100")</f>
        <v>0</v>
      </c>
      <c r="CE32">
        <f>IF(ISERROR(VLOOKUP(BT32,tbl_UrlaubMA3[],1,FALSE)),0,"100")</f>
        <v>0</v>
      </c>
      <c r="CF32">
        <f>IF(ISERROR(VLOOKUP(BT32,tbl_UrlaubMA4[],1,FALSE)),0,"100")</f>
        <v>0</v>
      </c>
      <c r="CG32" s="13"/>
    </row>
    <row r="33" spans="1:85" x14ac:dyDescent="0.3">
      <c r="A33" s="13"/>
      <c r="B33" s="8">
        <f t="shared" si="12"/>
        <v>44226</v>
      </c>
      <c r="C33" s="3" t="str">
        <f t="shared" si="1"/>
        <v>Sa</v>
      </c>
      <c r="D33" s="4" t="str">
        <f>IF(WEEKDAY(B33)=2,"KW "&amp;WEEKNUM(B33)&amp;" ","")&amp;IF(ISERROR(VLOOKUP(B33,tblTermine[],2,FALSE)),"",VLOOKUP(B33,tblTermine[],2,FALSE)&amp;" ")&amp;IF(ISERROR(VLOOKUP(B33,tblFeiertage[],2,FALSE)),"",VLOOKUP(B33,tblFeiertage[],2,FALSE)&amp;" ")&amp;IF(ISERROR(VLOOKUP(B33,tblBesondereTage[],2,FALSE)),"",VLOOKUP(B33,tblBesondereTage[],2,FALSE)&amp;" ")</f>
        <v/>
      </c>
      <c r="E33" s="6"/>
      <c r="F33" s="6"/>
      <c r="G33" s="6"/>
      <c r="H33" s="7"/>
      <c r="I33" t="str">
        <f>IF(ISERROR(VLOOKUP(B33,tblTermine[],2,FALSE)),"",VLOOKUP(B33,tblTermine[],2,FALSE))</f>
        <v/>
      </c>
      <c r="J33" s="26">
        <f>IF(ISERROR(VLOOKUP(B33,tblSchulferien[],1,FALSE)),"0","1")+IF(C33="So",10,0)++IF(C33="Sa",5,0)+IF(ISERROR(VLOOKUP(B33,tblFeiertage[],2,FALSE)),"0","20")</f>
        <v>5</v>
      </c>
      <c r="K33">
        <f>IF(ISERROR(VLOOKUP(B33,tbl_UrlaubMA1[],1,FALSE)),0,"100")</f>
        <v>0</v>
      </c>
      <c r="L33">
        <f>IF(ISERROR(VLOOKUP(B33,tbl_UrlaubMA2[],1,FALSE)),0,"100")</f>
        <v>0</v>
      </c>
      <c r="M33">
        <f>IF(ISERROR(VLOOKUP(B33,tbl_UrlaubMA3[],1,FALSE)),0,"100")</f>
        <v>0</v>
      </c>
      <c r="N33">
        <f>IF(ISERROR(VLOOKUP(B33,tbl_UrlaubMA4[],1,FALSE)),0,"100")</f>
        <v>0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8">
        <f t="shared" si="8"/>
        <v>44285</v>
      </c>
      <c r="AE33" s="4" t="str">
        <f t="shared" si="13"/>
        <v>Di</v>
      </c>
      <c r="AF33" s="4" t="str">
        <f>IF(WEEKDAY(AD33)=2,"KW "&amp;WEEKNUM(AD33)&amp;" ","")&amp;IF(ISERROR(VLOOKUP(AD33,tblTermine[],2,FALSE)),"",VLOOKUP(AD33,tblTermine[],2,FALSE)&amp;" ")&amp;IF(ISERROR(VLOOKUP(AD33,tblFeiertage[],2,FALSE)),"",VLOOKUP(AD33,tblFeiertage[],2,FALSE)&amp;" ")&amp;IF(ISERROR(VLOOKUP(AD33,tblBesondereTage[],2,FALSE)),"",VLOOKUP(AD33,tblBesondereTage[],2,FALSE)&amp;" ")</f>
        <v/>
      </c>
      <c r="AG33" s="5"/>
      <c r="AH33" s="5"/>
      <c r="AI33" s="5"/>
      <c r="AJ33" s="9"/>
      <c r="AK33" t="str">
        <f>IF(ISERROR(VLOOKUP(AD33,tblTermine[],2,FALSE)),"",VLOOKUP(AD33,tblTermine[],2,FALSE))</f>
        <v/>
      </c>
      <c r="AL33" s="26">
        <f>IF(ISERROR(VLOOKUP(AD33,tblSchulferien[],1,FALSE)),"0","1")+IF(AE33="So",10,0)++IF(AE33="Sa",5,0)+IF(ISERROR(VLOOKUP(AD33,tblFeiertage[],2,FALSE)),"0","20")</f>
        <v>1</v>
      </c>
      <c r="AM33">
        <f>IF(ISERROR(VLOOKUP(AD33,tbl_UrlaubMA1[],1,FALSE)),0,"100")</f>
        <v>0</v>
      </c>
      <c r="AN33">
        <f>IF(ISERROR(VLOOKUP(AD33,tbl_UrlaubMA2[],1,FALSE)),0,"100")</f>
        <v>0</v>
      </c>
      <c r="AO33">
        <f>IF(ISERROR(VLOOKUP(AD33,tbl_UrlaubMA3[],1,FALSE)),0,"100")</f>
        <v>0</v>
      </c>
      <c r="AP33">
        <f>IF(ISERROR(VLOOKUP(AD33,tbl_UrlaubMA4[],1,FALSE)),0,"100")</f>
        <v>0</v>
      </c>
      <c r="AQ33" s="13"/>
      <c r="AR33" s="8">
        <f t="shared" si="9"/>
        <v>44316</v>
      </c>
      <c r="AS33" s="4" t="str">
        <f t="shared" si="4"/>
        <v>Fr</v>
      </c>
      <c r="AT33" s="4" t="str">
        <f>IF(WEEKDAY(AR33)=2,"KW "&amp;WEEKNUM(AR33)&amp;" ","")&amp;IF(ISERROR(VLOOKUP(AR33,tblTermine[],2,FALSE)),"",VLOOKUP(AR33,tblTermine[],2,FALSE)&amp;" ")&amp;IF(ISERROR(VLOOKUP(AR33,tblFeiertage[],2,FALSE)),"",VLOOKUP(AR33,tblFeiertage[],2,FALSE)&amp;" ")&amp;IF(ISERROR(VLOOKUP(AR33,tblBesondereTage[],2,FALSE)),"",VLOOKUP(AR33,tblBesondereTage[],2,FALSE)&amp;" ")</f>
        <v/>
      </c>
      <c r="AU33" s="5"/>
      <c r="AV33" s="5"/>
      <c r="AW33" s="5"/>
      <c r="AX33" s="9"/>
      <c r="AY33" t="str">
        <f>IF(ISERROR(VLOOKUP(AR33,tblTermine[],2,FALSE)),"",VLOOKUP(AR33,tblTermine[],2,FALSE))</f>
        <v/>
      </c>
      <c r="AZ33" s="26">
        <f>IF(ISERROR(VLOOKUP(AR33,tblSchulferien[],1,FALSE)),"0","1")+IF(AS33="So",10,0)++IF(AS33="Sa",5,0)+IF(ISERROR(VLOOKUP(AR33,tblFeiertage[],2,FALSE)),"0","20")</f>
        <v>0</v>
      </c>
      <c r="BA33">
        <f>IF(ISERROR(VLOOKUP(AR33,tbl_UrlaubMA1[],1,FALSE)),0,"100")</f>
        <v>0</v>
      </c>
      <c r="BB33">
        <f>IF(ISERROR(VLOOKUP(AR33,tbl_UrlaubMA2[],1,FALSE)),0,"100")</f>
        <v>0</v>
      </c>
      <c r="BC33">
        <f>IF(ISERROR(VLOOKUP(AR33,tbl_UrlaubMA3[],1,FALSE)),0,"100")</f>
        <v>0</v>
      </c>
      <c r="BD33">
        <f>IF(ISERROR(VLOOKUP(AR33,tbl_UrlaubMA4[],1,FALSE)),0,"100")</f>
        <v>0</v>
      </c>
      <c r="BE33" s="13"/>
      <c r="BF33" s="8">
        <f t="shared" si="10"/>
        <v>44346</v>
      </c>
      <c r="BG33" s="4" t="str">
        <f t="shared" si="5"/>
        <v>So</v>
      </c>
      <c r="BH33" s="4" t="str">
        <f>IF(WEEKDAY(BF33)=2,"KW "&amp;WEEKNUM(BF33)&amp;" ","")&amp;IF(ISERROR(VLOOKUP(BF33,tblTermine[],2,FALSE)),"",VLOOKUP(BF33,tblTermine[],2,FALSE)&amp;" ")&amp;IF(ISERROR(VLOOKUP(BF33,tblFeiertage[],2,FALSE)),"",VLOOKUP(BF33,tblFeiertage[],2,FALSE)&amp;" ")&amp;IF(ISERROR(VLOOKUP(BF33,tblBesondereTage[],2,FALSE)),"",VLOOKUP(BF33,tblBesondereTage[],2,FALSE)&amp;" ")</f>
        <v/>
      </c>
      <c r="BI33" s="5"/>
      <c r="BJ33" s="5"/>
      <c r="BK33" s="5"/>
      <c r="BL33" s="9"/>
      <c r="BM33" t="str">
        <f>IF(ISERROR(VLOOKUP(BF33,tblTermine[],2,FALSE)),"",VLOOKUP(BF33,tblTermine[],2,FALSE))</f>
        <v/>
      </c>
      <c r="BN33" s="26">
        <f>IF(ISERROR(VLOOKUP(BF33,tblSchulferien[],1,FALSE)),"0","1")+IF(BG33="So",10,0)++IF(BG33="Sa",5,0)+IF(ISERROR(VLOOKUP(BF33,tblFeiertage[],2,FALSE)),"0","20")</f>
        <v>11</v>
      </c>
      <c r="BO33">
        <f>IF(ISERROR(VLOOKUP(BF33,tbl_UrlaubMA1[],1,FALSE)),0,"100")</f>
        <v>0</v>
      </c>
      <c r="BP33">
        <f>IF(ISERROR(VLOOKUP(BF33,tbl_UrlaubMA2[],1,FALSE)),0,"100")</f>
        <v>0</v>
      </c>
      <c r="BQ33">
        <f>IF(ISERROR(VLOOKUP(BF33,tbl_UrlaubMA3[],1,FALSE)),0,"100")</f>
        <v>0</v>
      </c>
      <c r="BR33">
        <f>IF(ISERROR(VLOOKUP(BF33,tbl_UrlaubMA4[],1,FALSE)),0,"100")</f>
        <v>0</v>
      </c>
      <c r="BS33" s="13"/>
      <c r="BT33" s="8">
        <f t="shared" si="11"/>
        <v>44377</v>
      </c>
      <c r="BU33" s="4" t="str">
        <f t="shared" si="6"/>
        <v>Mi</v>
      </c>
      <c r="BV33" s="4" t="str">
        <f>IF(WEEKDAY(BT33)=2,"KW "&amp;WEEKNUM(BT33)&amp;" ","")&amp;IF(ISERROR(VLOOKUP(BT33,tblTermine[],2,FALSE)),"",VLOOKUP(BT33,tblTermine[],2,FALSE)&amp;" ")&amp;IF(ISERROR(VLOOKUP(BT33,tblFeiertage[],2,FALSE)),"",VLOOKUP(BT33,tblFeiertage[],2,FALSE)&amp;" ")&amp;IF(ISERROR(VLOOKUP(BT33,tblBesondereTage[],2,FALSE)),"",VLOOKUP(BT33,tblBesondereTage[],2,FALSE)&amp;" ")</f>
        <v/>
      </c>
      <c r="BW33" s="5"/>
      <c r="BX33" s="5"/>
      <c r="BY33" s="5"/>
      <c r="BZ33" s="9"/>
      <c r="CA33" t="str">
        <f>IF(ISERROR(VLOOKUP(BT33,tblTermine[],2,FALSE)),"",VLOOKUP(BT33,tblTermine[],2,FALSE))</f>
        <v/>
      </c>
      <c r="CB33" s="26">
        <f>IF(ISERROR(VLOOKUP(BT33,tblSchulferien[],1,FALSE)),"0","1")+IF(BU33="So",10,0)++IF(BU33="Sa",5,0)+IF(ISERROR(VLOOKUP(BT33,tblFeiertage[],2,FALSE)),"0","20")</f>
        <v>0</v>
      </c>
      <c r="CC33">
        <f>IF(ISERROR(VLOOKUP(BT33,tbl_UrlaubMA1[],1,FALSE)),0,"100")</f>
        <v>0</v>
      </c>
      <c r="CD33">
        <f>IF(ISERROR(VLOOKUP(BT33,tbl_UrlaubMA2[],1,FALSE)),0,"100")</f>
        <v>0</v>
      </c>
      <c r="CE33">
        <f>IF(ISERROR(VLOOKUP(BT33,tbl_UrlaubMA3[],1,FALSE)),0,"100")</f>
        <v>0</v>
      </c>
      <c r="CF33">
        <f>IF(ISERROR(VLOOKUP(BT33,tbl_UrlaubMA4[],1,FALSE)),0,"100")</f>
        <v>0</v>
      </c>
      <c r="CG33" s="13"/>
    </row>
    <row r="34" spans="1:85" x14ac:dyDescent="0.3">
      <c r="A34" s="13"/>
      <c r="B34" s="8">
        <f t="shared" si="12"/>
        <v>44227</v>
      </c>
      <c r="C34" s="3" t="str">
        <f t="shared" si="1"/>
        <v>So</v>
      </c>
      <c r="D34" s="4" t="str">
        <f>IF(WEEKDAY(B34)=2,"KW "&amp;WEEKNUM(B34)&amp;" ","")&amp;IF(ISERROR(VLOOKUP(B34,tblTermine[],2,FALSE)),"",VLOOKUP(B34,tblTermine[],2,FALSE)&amp;" ")&amp;IF(ISERROR(VLOOKUP(B34,tblFeiertage[],2,FALSE)),"",VLOOKUP(B34,tblFeiertage[],2,FALSE)&amp;" ")&amp;IF(ISERROR(VLOOKUP(B34,tblBesondereTage[],2,FALSE)),"",VLOOKUP(B34,tblBesondereTage[],2,FALSE)&amp;" ")</f>
        <v/>
      </c>
      <c r="E34" s="6"/>
      <c r="F34" s="6"/>
      <c r="G34" s="6"/>
      <c r="H34" s="7"/>
      <c r="I34" t="str">
        <f>IF(ISERROR(VLOOKUP(B34,tblTermine[],2,FALSE)),"",VLOOKUP(B34,tblTermine[],2,FALSE))</f>
        <v/>
      </c>
      <c r="J34" s="26">
        <f>IF(ISERROR(VLOOKUP(B34,tblSchulferien[],1,FALSE)),"0","1")+IF(C34="So",10,0)++IF(C34="Sa",5,0)+IF(ISERROR(VLOOKUP(B34,tblFeiertage[],2,FALSE)),"0","20")</f>
        <v>10</v>
      </c>
      <c r="K34">
        <f>IF(ISERROR(VLOOKUP(B34,tbl_UrlaubMA1[],1,FALSE)),0,"100")</f>
        <v>0</v>
      </c>
      <c r="L34">
        <f>IF(ISERROR(VLOOKUP(B34,tbl_UrlaubMA2[],1,FALSE)),0,"100")</f>
        <v>0</v>
      </c>
      <c r="M34">
        <f>IF(ISERROR(VLOOKUP(B34,tbl_UrlaubMA3[],1,FALSE)),0,"100")</f>
        <v>0</v>
      </c>
      <c r="N34">
        <f>IF(ISERROR(VLOOKUP(B34,tbl_UrlaubMA4[],1,FALSE)),0,"100")</f>
        <v>0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8">
        <f t="shared" si="8"/>
        <v>44286</v>
      </c>
      <c r="AE34" s="4" t="str">
        <f t="shared" si="13"/>
        <v>Mi</v>
      </c>
      <c r="AF34" s="4" t="str">
        <f>IF(WEEKDAY(AD34)=2,"KW "&amp;WEEKNUM(AD34)&amp;" ","")&amp;IF(ISERROR(VLOOKUP(AD34,tblTermine[],2,FALSE)),"",VLOOKUP(AD34,tblTermine[],2,FALSE)&amp;" ")&amp;IF(ISERROR(VLOOKUP(AD34,tblFeiertage[],2,FALSE)),"",VLOOKUP(AD34,tblFeiertage[],2,FALSE)&amp;" ")&amp;IF(ISERROR(VLOOKUP(AD34,tblBesondereTage[],2,FALSE)),"",VLOOKUP(AD34,tblBesondereTage[],2,FALSE)&amp;" ")</f>
        <v/>
      </c>
      <c r="AG34" s="5"/>
      <c r="AH34" s="5"/>
      <c r="AI34" s="5"/>
      <c r="AJ34" s="9"/>
      <c r="AK34" t="str">
        <f>IF(ISERROR(VLOOKUP(AD34,tblTermine[],2,FALSE)),"",VLOOKUP(AD34,tblTermine[],2,FALSE))</f>
        <v/>
      </c>
      <c r="AL34" s="26">
        <f>IF(ISERROR(VLOOKUP(AD34,tblSchulferien[],1,FALSE)),"0","1")+IF(AE34="So",10,0)++IF(AE34="Sa",5,0)+IF(ISERROR(VLOOKUP(AD34,tblFeiertage[],2,FALSE)),"0","20")</f>
        <v>1</v>
      </c>
      <c r="AM34">
        <f>IF(ISERROR(VLOOKUP(AD34,tbl_UrlaubMA1[],1,FALSE)),0,"100")</f>
        <v>0</v>
      </c>
      <c r="AN34">
        <f>IF(ISERROR(VLOOKUP(AD34,tbl_UrlaubMA2[],1,FALSE)),0,"100")</f>
        <v>0</v>
      </c>
      <c r="AO34">
        <f>IF(ISERROR(VLOOKUP(AD34,tbl_UrlaubMA3[],1,FALSE)),0,"100")</f>
        <v>0</v>
      </c>
      <c r="AP34">
        <f>IF(ISERROR(VLOOKUP(AD34,tbl_UrlaubMA4[],1,FALSE)),0,"100")</f>
        <v>0</v>
      </c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8">
        <f t="shared" si="10"/>
        <v>44347</v>
      </c>
      <c r="BG34" s="4" t="str">
        <f t="shared" ref="BG34" si="14">TEXT(BF34,"TTT")</f>
        <v>Mo</v>
      </c>
      <c r="BH34" s="4" t="str">
        <f>IF(WEEKDAY(BF34)=2,"KW "&amp;WEEKNUM(BF34)&amp;" ","")&amp;IF(ISERROR(VLOOKUP(BF34,tblTermine[],2,FALSE)),"",VLOOKUP(BF34,tblTermine[],2,FALSE)&amp;" ")&amp;IF(ISERROR(VLOOKUP(BF34,tblFeiertage[],2,FALSE)),"",VLOOKUP(BF34,tblFeiertage[],2,FALSE)&amp;" ")&amp;IF(ISERROR(VLOOKUP(BF34,tblBesondereTage[],2,FALSE)),"",VLOOKUP(BF34,tblBesondereTage[],2,FALSE)&amp;" ")</f>
        <v xml:space="preserve">KW 23 </v>
      </c>
      <c r="BI34" s="5"/>
      <c r="BJ34" s="5"/>
      <c r="BK34" s="5"/>
      <c r="BL34" s="9"/>
      <c r="BM34" t="str">
        <f>IF(ISERROR(VLOOKUP(BF34,tblTermine[],2,FALSE)),"",VLOOKUP(BF34,tblTermine[],2,FALSE))</f>
        <v/>
      </c>
      <c r="BN34" s="26">
        <f>IF(ISERROR(VLOOKUP(BF34,tblSchulferien[],1,FALSE)),"0","1")+IF(BG34="So",10,0)++IF(BG34="Sa",5,0)+IF(ISERROR(VLOOKUP(BF34,tblFeiertage[],2,FALSE)),"0","20")</f>
        <v>1</v>
      </c>
      <c r="BO34">
        <f>IF(ISERROR(VLOOKUP(BF34,tbl_UrlaubMA1[],1,FALSE)),0,"100")</f>
        <v>0</v>
      </c>
      <c r="BP34">
        <f>IF(ISERROR(VLOOKUP(BF34,tbl_UrlaubMA2[],1,FALSE)),0,"100")</f>
        <v>0</v>
      </c>
      <c r="BQ34">
        <f>IF(ISERROR(VLOOKUP(BF34,tbl_UrlaubMA3[],1,FALSE)),0,"100")</f>
        <v>0</v>
      </c>
      <c r="BR34">
        <f>IF(ISERROR(VLOOKUP(BF34,tbl_UrlaubMA4[],1,FALSE)),0,"100")</f>
        <v>0</v>
      </c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</row>
    <row r="35" spans="1:85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 t="s">
        <v>1</v>
      </c>
      <c r="K35" s="13" t="s">
        <v>4</v>
      </c>
      <c r="L35" s="13" t="s">
        <v>2</v>
      </c>
      <c r="M35" s="13" t="s">
        <v>3</v>
      </c>
      <c r="N35" s="13" t="s">
        <v>5</v>
      </c>
      <c r="O35" s="13"/>
      <c r="P35" s="13"/>
      <c r="Q35" s="13"/>
      <c r="R35" s="13"/>
      <c r="S35" s="13"/>
      <c r="T35" s="13"/>
      <c r="U35" s="13"/>
      <c r="V35" s="13"/>
      <c r="W35" s="13"/>
      <c r="X35" s="13" t="s">
        <v>1</v>
      </c>
      <c r="Y35" s="13" t="s">
        <v>4</v>
      </c>
      <c r="Z35" s="13" t="s">
        <v>2</v>
      </c>
      <c r="AA35" s="13" t="s">
        <v>3</v>
      </c>
      <c r="AB35" s="13" t="s">
        <v>5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 t="s">
        <v>1</v>
      </c>
      <c r="AM35" s="13" t="s">
        <v>4</v>
      </c>
      <c r="AN35" s="13" t="s">
        <v>2</v>
      </c>
      <c r="AO35" s="13" t="s">
        <v>3</v>
      </c>
      <c r="AP35" s="13" t="s">
        <v>5</v>
      </c>
      <c r="AQ35" s="13"/>
      <c r="AR35" s="13"/>
      <c r="AS35" s="13"/>
      <c r="AT35" s="13"/>
      <c r="AU35" s="13"/>
      <c r="AV35" s="13"/>
      <c r="AW35" s="13"/>
      <c r="AX35" s="13"/>
      <c r="AY35" s="13"/>
      <c r="AZ35" s="13" t="s">
        <v>1</v>
      </c>
      <c r="BA35" s="13" t="s">
        <v>4</v>
      </c>
      <c r="BB35" s="13" t="s">
        <v>2</v>
      </c>
      <c r="BC35" s="13" t="s">
        <v>3</v>
      </c>
      <c r="BD35" s="13" t="s">
        <v>5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 t="s">
        <v>1</v>
      </c>
      <c r="BO35" s="13" t="s">
        <v>4</v>
      </c>
      <c r="BP35" s="13" t="s">
        <v>2</v>
      </c>
      <c r="BQ35" s="13" t="s">
        <v>3</v>
      </c>
      <c r="BR35" s="13" t="s">
        <v>5</v>
      </c>
      <c r="BS35" s="13"/>
      <c r="BT35" s="13"/>
      <c r="BU35" s="13"/>
      <c r="BV35" s="13"/>
      <c r="BW35" s="13"/>
      <c r="BX35" s="13"/>
      <c r="BY35" s="13"/>
      <c r="BZ35" s="13"/>
      <c r="CA35" s="13"/>
      <c r="CB35" s="13" t="s">
        <v>1</v>
      </c>
      <c r="CC35" s="13" t="s">
        <v>4</v>
      </c>
      <c r="CD35" s="13" t="s">
        <v>2</v>
      </c>
      <c r="CE35" s="13" t="s">
        <v>3</v>
      </c>
      <c r="CF35" s="13" t="s">
        <v>5</v>
      </c>
      <c r="CG35" s="13"/>
    </row>
    <row r="36" spans="1:85" x14ac:dyDescent="0.3">
      <c r="A36" s="13"/>
      <c r="B36" s="27" t="s">
        <v>12</v>
      </c>
      <c r="C36" s="28"/>
      <c r="D36" s="28"/>
      <c r="E36" s="28"/>
      <c r="F36" s="28"/>
      <c r="G36" s="28"/>
      <c r="H36" s="29"/>
      <c r="O36" s="13"/>
      <c r="P36" s="27" t="s">
        <v>13</v>
      </c>
      <c r="Q36" s="28"/>
      <c r="R36" s="28"/>
      <c r="S36" s="28"/>
      <c r="T36" s="28"/>
      <c r="U36" s="28"/>
      <c r="V36" s="28"/>
      <c r="W36" s="25"/>
      <c r="X36" s="25"/>
      <c r="Y36" s="25"/>
      <c r="Z36" s="25"/>
      <c r="AA36" s="25"/>
      <c r="AB36" s="25"/>
      <c r="AC36" s="13"/>
      <c r="AD36" s="27" t="s">
        <v>14</v>
      </c>
      <c r="AE36" s="28"/>
      <c r="AF36" s="28"/>
      <c r="AG36" s="28"/>
      <c r="AH36" s="28"/>
      <c r="AI36" s="28"/>
      <c r="AJ36" s="29"/>
      <c r="AQ36" s="13"/>
      <c r="AR36" s="27" t="s">
        <v>15</v>
      </c>
      <c r="AS36" s="28"/>
      <c r="AT36" s="28"/>
      <c r="AU36" s="28"/>
      <c r="AV36" s="28"/>
      <c r="AW36" s="28"/>
      <c r="AX36" s="29"/>
      <c r="BE36" s="13"/>
      <c r="BF36" s="27" t="s">
        <v>16</v>
      </c>
      <c r="BG36" s="28"/>
      <c r="BH36" s="28"/>
      <c r="BI36" s="28"/>
      <c r="BJ36" s="28"/>
      <c r="BK36" s="28"/>
      <c r="BL36" s="29"/>
      <c r="BS36" s="13"/>
      <c r="BT36" s="27" t="s">
        <v>17</v>
      </c>
      <c r="BU36" s="28"/>
      <c r="BV36" s="28"/>
      <c r="BW36" s="28"/>
      <c r="BX36" s="28"/>
      <c r="BY36" s="28"/>
      <c r="BZ36" s="29"/>
      <c r="CG36" s="13"/>
    </row>
    <row r="37" spans="1:85" x14ac:dyDescent="0.3">
      <c r="A37" s="13"/>
      <c r="B37" s="8">
        <f>DATE(KALENDER_JAHR,7,1)</f>
        <v>44378</v>
      </c>
      <c r="C37" s="4" t="str">
        <f>TEXT(B37,"TTT")</f>
        <v>Do</v>
      </c>
      <c r="D37" s="4" t="str">
        <f>IF(WEEKDAY(B37)=2,"KW "&amp;WEEKNUM(B37)&amp;" ","")&amp;IF(ISERROR(VLOOKUP(B37,tblTermine[],2,FALSE)),"",VLOOKUP(B37,tblTermine[],2,FALSE)&amp;" ")&amp;IF(ISERROR(VLOOKUP(B37,tblFeiertage[],2,FALSE)),"",VLOOKUP(B37,tblFeiertage[],2,FALSE)&amp;" ")&amp;IF(ISERROR(VLOOKUP(B37,tblBesondereTage[],2,FALSE)),"",VLOOKUP(B37,tblBesondereTage[],2,FALSE)&amp;" ")</f>
        <v/>
      </c>
      <c r="E37" s="5"/>
      <c r="F37" s="5"/>
      <c r="G37" s="5"/>
      <c r="H37" s="9"/>
      <c r="I37" t="str">
        <f>IF(ISERROR(VLOOKUP(B37,tblTermine[],2,FALSE)),"",VLOOKUP(B37,tblTermine[],2,FALSE))</f>
        <v/>
      </c>
      <c r="J37" s="26">
        <f>IF(ISERROR(VLOOKUP(B37,tblSchulferien[],1,FALSE)),"0","1")+IF(C37="So",10,0)++IF(C37="Sa",5,0)+IF(ISERROR(VLOOKUP(B37,tblFeiertage[],2,FALSE)),"0","20")</f>
        <v>0</v>
      </c>
      <c r="K37">
        <f>IF(ISERROR(VLOOKUP(B37,tbl_UrlaubMA1[],1,FALSE)),0,"100")</f>
        <v>0</v>
      </c>
      <c r="L37">
        <f>IF(ISERROR(VLOOKUP(B37,tbl_UrlaubMA2[],1,FALSE)),0,"100")</f>
        <v>0</v>
      </c>
      <c r="M37">
        <f>IF(ISERROR(VLOOKUP(B37,tbl_UrlaubMA3[],1,FALSE)),0,"100")</f>
        <v>0</v>
      </c>
      <c r="N37">
        <f>IF(ISERROR(VLOOKUP(B37,tbl_UrlaubMA4[],1,FALSE)),0,"100")</f>
        <v>0</v>
      </c>
      <c r="O37" s="13"/>
      <c r="P37" s="8">
        <f>DATE(KALENDER_JAHR,8,1)</f>
        <v>44409</v>
      </c>
      <c r="Q37" s="4" t="str">
        <f>TEXT(P37,"TTT")</f>
        <v>So</v>
      </c>
      <c r="R37" s="4" t="str">
        <f>IF(WEEKDAY(P37)=2,"KW "&amp;WEEKNUM(P37)&amp;" ","")&amp;IF(ISERROR(VLOOKUP(P37,tblTermine[],2,FALSE)),"",VLOOKUP(P37,tblTermine[],2,FALSE)&amp;" ")&amp;IF(ISERROR(VLOOKUP(P37,tblFeiertage[],2,FALSE)),"",VLOOKUP(P37,tblFeiertage[],2,FALSE)&amp;" ")&amp;IF(ISERROR(VLOOKUP(P37,tblBesondereTage[],2,FALSE)),"",VLOOKUP(P37,tblBesondereTage[],2,FALSE)&amp;" ")</f>
        <v/>
      </c>
      <c r="S37" s="5"/>
      <c r="T37" s="5"/>
      <c r="U37" s="5"/>
      <c r="V37" s="5"/>
      <c r="W37" s="25" t="str">
        <f>IF(ISERROR(VLOOKUP(P37,tblTermine[],2,FALSE)),"",VLOOKUP(P37,tblTermine[],2,FALSE))</f>
        <v/>
      </c>
      <c r="X37" s="26">
        <f>IF(ISERROR(VLOOKUP(P37,tblSchulferien[],1,FALSE)),"0","1")+IF(Q37="So",10,0)++IF(Q37="Sa",5,0)+IF(ISERROR(VLOOKUP(P37,tblFeiertage[],2,FALSE)),"0","20")</f>
        <v>11</v>
      </c>
      <c r="Y37" s="25">
        <f>IF(ISERROR(VLOOKUP(P37,tbl_UrlaubMA1[],1,FALSE)),0,"100")</f>
        <v>0</v>
      </c>
      <c r="Z37" s="25">
        <f>IF(ISERROR(VLOOKUP(P37,tbl_UrlaubMA2[],1,FALSE)),0,"100")</f>
        <v>0</v>
      </c>
      <c r="AA37" s="25">
        <f>IF(ISERROR(VLOOKUP(P37,tbl_UrlaubMA3[],1,FALSE)),0,"100")</f>
        <v>0</v>
      </c>
      <c r="AB37" s="25">
        <f>IF(ISERROR(VLOOKUP(P37,tbl_UrlaubMA4[],1,FALSE)),0,"100")</f>
        <v>0</v>
      </c>
      <c r="AC37" s="13"/>
      <c r="AD37" s="8">
        <f>DATE(KALENDER_JAHR,9,1)</f>
        <v>44440</v>
      </c>
      <c r="AE37" s="4" t="str">
        <f>TEXT(AD37,"TTT")</f>
        <v>Mi</v>
      </c>
      <c r="AF37" s="4" t="str">
        <f>IF(WEEKDAY(AD37)=2,"KW "&amp;WEEKNUM(AD37)&amp;" ","")&amp;IF(ISERROR(VLOOKUP(AD37,tblTermine[],2,FALSE)),"",VLOOKUP(AD37,tblTermine[],2,FALSE)&amp;" ")&amp;IF(ISERROR(VLOOKUP(AD37,tblFeiertage[],2,FALSE)),"",VLOOKUP(AD37,tblFeiertage[],2,FALSE)&amp;" ")&amp;IF(ISERROR(VLOOKUP(AD37,tblBesondereTage[],2,FALSE)),"",VLOOKUP(AD37,tblBesondereTage[],2,FALSE)&amp;" ")</f>
        <v/>
      </c>
      <c r="AG37" s="5"/>
      <c r="AH37" s="5"/>
      <c r="AI37" s="5"/>
      <c r="AJ37" s="9"/>
      <c r="AK37" t="str">
        <f>IF(ISERROR(VLOOKUP(AD37,tblTermine[],2,FALSE)),"",VLOOKUP(AD37,tblTermine[],2,FALSE))</f>
        <v/>
      </c>
      <c r="AL37" s="26">
        <f>IF(ISERROR(VLOOKUP(AD37,tblSchulferien[],1,FALSE)),"0","1")+IF(AE37="So",10,0)++IF(AE37="Sa",5,0)+IF(ISERROR(VLOOKUP(AD37,tblFeiertage[],2,FALSE)),"0","20")</f>
        <v>1</v>
      </c>
      <c r="AM37">
        <f>IF(ISERROR(VLOOKUP(AD37,tbl_UrlaubMA1[],1,FALSE)),0,"100")</f>
        <v>0</v>
      </c>
      <c r="AN37">
        <f>IF(ISERROR(VLOOKUP(AD37,tbl_UrlaubMA2[],1,FALSE)),0,"100")</f>
        <v>0</v>
      </c>
      <c r="AO37">
        <f>IF(ISERROR(VLOOKUP(AD37,tbl_UrlaubMA3[],1,FALSE)),0,"100")</f>
        <v>0</v>
      </c>
      <c r="AP37">
        <f>IF(ISERROR(VLOOKUP(AD37,tbl_UrlaubMA4[],1,FALSE)),0,"100")</f>
        <v>0</v>
      </c>
      <c r="AQ37" s="13"/>
      <c r="AR37" s="8">
        <f>DATE(KALENDER_JAHR,10,1)</f>
        <v>44470</v>
      </c>
      <c r="AS37" s="4" t="str">
        <f>TEXT(AR37,"TTT")</f>
        <v>Fr</v>
      </c>
      <c r="AT37" s="4" t="str">
        <f>IF(WEEKDAY(AR37)=2,"KW "&amp;WEEKNUM(AR37)&amp;" ","")&amp;IF(ISERROR(VLOOKUP(AR37,tblTermine[],2,FALSE)),"",VLOOKUP(AR37,tblTermine[],2,FALSE)&amp;" ")&amp;IF(ISERROR(VLOOKUP(AR37,tblFeiertage[],2,FALSE)),"",VLOOKUP(AR37,tblFeiertage[],2,FALSE)&amp;" ")&amp;IF(ISERROR(VLOOKUP(AR37,tblBesondereTage[],2,FALSE)),"",VLOOKUP(AR37,tblBesondereTage[],2,FALSE)&amp;" ")</f>
        <v/>
      </c>
      <c r="AU37" s="5"/>
      <c r="AV37" s="5"/>
      <c r="AW37" s="5"/>
      <c r="AX37" s="9"/>
      <c r="AY37" t="str">
        <f>IF(ISERROR(VLOOKUP(AR37,tblTermine[],2,FALSE)),"",VLOOKUP(AR37,tblTermine[],2,FALSE))</f>
        <v/>
      </c>
      <c r="AZ37" s="26">
        <f>IF(ISERROR(VLOOKUP(AR37,tblSchulferien[],1,FALSE)),"0","1")+IF(AS37="So",10,0)++IF(AS37="Sa",5,0)+IF(ISERROR(VLOOKUP(AR37,tblFeiertage[],2,FALSE)),"0","20")</f>
        <v>0</v>
      </c>
      <c r="BA37">
        <f>IF(ISERROR(VLOOKUP(AR37,tbl_UrlaubMA1[],1,FALSE)),0,"100")</f>
        <v>0</v>
      </c>
      <c r="BB37">
        <f>IF(ISERROR(VLOOKUP(AR37,tbl_UrlaubMA2[],1,FALSE)),0,"100")</f>
        <v>0</v>
      </c>
      <c r="BC37">
        <f>IF(ISERROR(VLOOKUP(AR37,tbl_UrlaubMA3[],1,FALSE)),0,"100")</f>
        <v>0</v>
      </c>
      <c r="BD37">
        <f>IF(ISERROR(VLOOKUP(AR37,tbl_UrlaubMA4[],1,FALSE)),0,"100")</f>
        <v>0</v>
      </c>
      <c r="BE37" s="13"/>
      <c r="BF37" s="8">
        <f>DATE(KALENDER_JAHR,11,1)</f>
        <v>44501</v>
      </c>
      <c r="BG37" s="4" t="str">
        <f>TEXT(BF37,"TTT")</f>
        <v>Mo</v>
      </c>
      <c r="BH37" s="4" t="str">
        <f>IF(WEEKDAY(BF37)=2,"KW "&amp;WEEKNUM(BF37)&amp;" ","")&amp;IF(ISERROR(VLOOKUP(BF37,tblTermine[],2,FALSE)),"",VLOOKUP(BF37,tblTermine[],2,FALSE)&amp;" ")&amp;IF(ISERROR(VLOOKUP(BF37,tblFeiertage[],2,FALSE)),"",VLOOKUP(BF37,tblFeiertage[],2,FALSE)&amp;" ")&amp;IF(ISERROR(VLOOKUP(BF37,tblBesondereTage[],2,FALSE)),"",VLOOKUP(BF37,tblBesondereTage[],2,FALSE)&amp;" ")</f>
        <v xml:space="preserve">KW 45 Allerheiligen </v>
      </c>
      <c r="BI37" s="5"/>
      <c r="BJ37" s="5"/>
      <c r="BK37" s="5"/>
      <c r="BL37" s="9"/>
      <c r="BM37" t="str">
        <f>IF(ISERROR(VLOOKUP(BF37,tblTermine[],2,FALSE)),"",VLOOKUP(BF37,tblTermine[],2,FALSE))</f>
        <v/>
      </c>
      <c r="BN37" s="26">
        <f>IF(ISERROR(VLOOKUP(BF37,tblSchulferien[],1,FALSE)),"0","1")+IF(BG37="So",10,0)++IF(BG37="Sa",5,0)+IF(ISERROR(VLOOKUP(BF37,tblFeiertage[],2,FALSE)),"0","20")</f>
        <v>20</v>
      </c>
      <c r="BO37">
        <f>IF(ISERROR(VLOOKUP(BF37,tbl_UrlaubMA1[],1,FALSE)),0,"100")</f>
        <v>0</v>
      </c>
      <c r="BP37">
        <f>IF(ISERROR(VLOOKUP(BF37,tbl_UrlaubMA2[],1,FALSE)),0,"100")</f>
        <v>0</v>
      </c>
      <c r="BQ37">
        <f>IF(ISERROR(VLOOKUP(BF37,tbl_UrlaubMA3[],1,FALSE)),0,"100")</f>
        <v>0</v>
      </c>
      <c r="BR37">
        <f>IF(ISERROR(VLOOKUP(BF37,tbl_UrlaubMA4[],1,FALSE)),0,"100")</f>
        <v>0</v>
      </c>
      <c r="BS37" s="13"/>
      <c r="BT37" s="8">
        <f>DATE(KALENDER_JAHR,12,1)</f>
        <v>44531</v>
      </c>
      <c r="BU37" s="4" t="str">
        <f>TEXT(BT37,"TTT")</f>
        <v>Mi</v>
      </c>
      <c r="BV37" s="4" t="str">
        <f>IF(WEEKDAY(BT37)=2,"KW "&amp;WEEKNUM(BT37)&amp;" ","")&amp;IF(ISERROR(VLOOKUP(BT37,tblTermine[],2,FALSE)),"",VLOOKUP(BT37,tblTermine[],2,FALSE)&amp;" ")&amp;IF(ISERROR(VLOOKUP(BT37,tblFeiertage[],2,FALSE)),"",VLOOKUP(BT37,tblFeiertage[],2,FALSE)&amp;" ")&amp;IF(ISERROR(VLOOKUP(BT37,tblBesondereTage[],2,FALSE)),"",VLOOKUP(BT37,tblBesondereTage[],2,FALSE)&amp;" ")</f>
        <v/>
      </c>
      <c r="BW37" s="5"/>
      <c r="BX37" s="5"/>
      <c r="BY37" s="5"/>
      <c r="BZ37" s="9"/>
      <c r="CA37" t="str">
        <f>IF(ISERROR(VLOOKUP(BT37,tblTermine[],2,FALSE)),"",VLOOKUP(BT37,tblTermine[],2,FALSE))</f>
        <v/>
      </c>
      <c r="CB37" s="26">
        <f>IF(ISERROR(VLOOKUP(BT37,tblSchulferien[],1,FALSE)),"0","1")+IF(BU37="So",10,0)++IF(BU37="Sa",5,0)+IF(ISERROR(VLOOKUP(BT37,tblFeiertage[],2,FALSE)),"0","20")</f>
        <v>0</v>
      </c>
      <c r="CC37">
        <f>IF(ISERROR(VLOOKUP(BT37,tbl_UrlaubMA1[],1,FALSE)),0,"100")</f>
        <v>0</v>
      </c>
      <c r="CD37">
        <f>IF(ISERROR(VLOOKUP(BT37,tbl_UrlaubMA2[],1,FALSE)),0,"100")</f>
        <v>0</v>
      </c>
      <c r="CE37">
        <f>IF(ISERROR(VLOOKUP(BT37,tbl_UrlaubMA3[],1,FALSE)),0,"100")</f>
        <v>0</v>
      </c>
      <c r="CF37">
        <f>IF(ISERROR(VLOOKUP(BT37,tbl_UrlaubMA4[],1,FALSE)),0,"100")</f>
        <v>0</v>
      </c>
      <c r="CG37" s="13"/>
    </row>
    <row r="38" spans="1:85" x14ac:dyDescent="0.3">
      <c r="A38" s="13"/>
      <c r="B38" s="8">
        <f>B37+1</f>
        <v>44379</v>
      </c>
      <c r="C38" s="4" t="str">
        <f t="shared" ref="C38:C67" si="15">TEXT(B38,"TTT")</f>
        <v>Fr</v>
      </c>
      <c r="D38" s="4" t="str">
        <f>IF(WEEKDAY(B38)=2,"KW "&amp;WEEKNUM(B38)&amp;" ","")&amp;IF(ISERROR(VLOOKUP(B38,tblTermine[],2,FALSE)),"",VLOOKUP(B38,tblTermine[],2,FALSE)&amp;" ")&amp;IF(ISERROR(VLOOKUP(B38,tblFeiertage[],2,FALSE)),"",VLOOKUP(B38,tblFeiertage[],2,FALSE)&amp;" ")&amp;IF(ISERROR(VLOOKUP(B38,tblBesondereTage[],2,FALSE)),"",VLOOKUP(B38,tblBesondereTage[],2,FALSE)&amp;" ")</f>
        <v/>
      </c>
      <c r="E38" s="5"/>
      <c r="F38" s="5"/>
      <c r="G38" s="5"/>
      <c r="H38" s="9"/>
      <c r="I38" t="str">
        <f>IF(ISERROR(VLOOKUP(B38,tblTermine[],2,FALSE)),"",VLOOKUP(B38,tblTermine[],2,FALSE))</f>
        <v/>
      </c>
      <c r="J38" s="26">
        <f>IF(ISERROR(VLOOKUP(B38,tblSchulferien[],1,FALSE)),"0","1")+IF(C38="So",10,0)++IF(C38="Sa",5,0)+IF(ISERROR(VLOOKUP(B38,tblFeiertage[],2,FALSE)),"0","20")</f>
        <v>0</v>
      </c>
      <c r="K38">
        <f>IF(ISERROR(VLOOKUP(B38,tbl_UrlaubMA1[],1,FALSE)),0,"100")</f>
        <v>0</v>
      </c>
      <c r="L38">
        <f>IF(ISERROR(VLOOKUP(B38,tbl_UrlaubMA2[],1,FALSE)),0,"100")</f>
        <v>0</v>
      </c>
      <c r="M38">
        <f>IF(ISERROR(VLOOKUP(B38,tbl_UrlaubMA3[],1,FALSE)),0,"100")</f>
        <v>0</v>
      </c>
      <c r="N38">
        <f>IF(ISERROR(VLOOKUP(B38,tbl_UrlaubMA4[],1,FALSE)),0,"100")</f>
        <v>0</v>
      </c>
      <c r="O38" s="13"/>
      <c r="P38" s="8">
        <f>P37+1</f>
        <v>44410</v>
      </c>
      <c r="Q38" s="4" t="str">
        <f t="shared" ref="Q38:Q67" si="16">TEXT(P38,"TTT")</f>
        <v>Mo</v>
      </c>
      <c r="R38" s="4" t="str">
        <f>IF(WEEKDAY(P38)=2,"KW "&amp;WEEKNUM(P38)&amp;" ","")&amp;IF(ISERROR(VLOOKUP(P38,tblTermine[],2,FALSE)),"",VLOOKUP(P38,tblTermine[],2,FALSE)&amp;" ")&amp;IF(ISERROR(VLOOKUP(P38,tblFeiertage[],2,FALSE)),"",VLOOKUP(P38,tblFeiertage[],2,FALSE)&amp;" ")&amp;IF(ISERROR(VLOOKUP(P38,tblBesondereTage[],2,FALSE)),"",VLOOKUP(P38,tblBesondereTage[],2,FALSE)&amp;" ")</f>
        <v xml:space="preserve">KW 32 </v>
      </c>
      <c r="S38" s="5"/>
      <c r="T38" s="5"/>
      <c r="U38" s="5"/>
      <c r="V38" s="5"/>
      <c r="W38" s="25" t="str">
        <f>IF(ISERROR(VLOOKUP(P38,tblTermine[],2,FALSE)),"",VLOOKUP(P38,tblTermine[],2,FALSE))</f>
        <v/>
      </c>
      <c r="X38" s="26">
        <f>IF(ISERROR(VLOOKUP(P38,tblSchulferien[],1,FALSE)),"0","1")+IF(Q38="So",10,0)++IF(Q38="Sa",5,0)+IF(ISERROR(VLOOKUP(P38,tblFeiertage[],2,FALSE)),"0","20")</f>
        <v>1</v>
      </c>
      <c r="Y38" s="25">
        <f>IF(ISERROR(VLOOKUP(P38,tbl_UrlaubMA1[],1,FALSE)),0,"100")</f>
        <v>0</v>
      </c>
      <c r="Z38" s="25">
        <f>IF(ISERROR(VLOOKUP(P38,tbl_UrlaubMA2[],1,FALSE)),0,"100")</f>
        <v>0</v>
      </c>
      <c r="AA38" s="25">
        <f>IF(ISERROR(VLOOKUP(P38,tbl_UrlaubMA3[],1,FALSE)),0,"100")</f>
        <v>0</v>
      </c>
      <c r="AB38" s="25">
        <f>IF(ISERROR(VLOOKUP(P38,tbl_UrlaubMA4[],1,FALSE)),0,"100")</f>
        <v>0</v>
      </c>
      <c r="AC38" s="13"/>
      <c r="AD38" s="8">
        <f>AD37+1</f>
        <v>44441</v>
      </c>
      <c r="AE38" s="4" t="str">
        <f t="shared" ref="AE38:AE66" si="17">TEXT(AD38,"TTT")</f>
        <v>Do</v>
      </c>
      <c r="AF38" s="4" t="str">
        <f>IF(WEEKDAY(AD38)=2,"KW "&amp;WEEKNUM(AD38)&amp;" ","")&amp;IF(ISERROR(VLOOKUP(AD38,tblTermine[],2,FALSE)),"",VLOOKUP(AD38,tblTermine[],2,FALSE)&amp;" ")&amp;IF(ISERROR(VLOOKUP(AD38,tblFeiertage[],2,FALSE)),"",VLOOKUP(AD38,tblFeiertage[],2,FALSE)&amp;" ")&amp;IF(ISERROR(VLOOKUP(AD38,tblBesondereTage[],2,FALSE)),"",VLOOKUP(AD38,tblBesondereTage[],2,FALSE)&amp;" ")</f>
        <v/>
      </c>
      <c r="AG38" s="5"/>
      <c r="AH38" s="5"/>
      <c r="AI38" s="5"/>
      <c r="AJ38" s="9"/>
      <c r="AK38" t="str">
        <f>IF(ISERROR(VLOOKUP(AD38,tblTermine[],2,FALSE)),"",VLOOKUP(AD38,tblTermine[],2,FALSE))</f>
        <v/>
      </c>
      <c r="AL38" s="26">
        <f>IF(ISERROR(VLOOKUP(AD38,tblSchulferien[],1,FALSE)),"0","1")+IF(AE38="So",10,0)++IF(AE38="Sa",5,0)+IF(ISERROR(VLOOKUP(AD38,tblFeiertage[],2,FALSE)),"0","20")</f>
        <v>1</v>
      </c>
      <c r="AM38">
        <f>IF(ISERROR(VLOOKUP(AD38,tbl_UrlaubMA1[],1,FALSE)),0,"100")</f>
        <v>0</v>
      </c>
      <c r="AN38">
        <f>IF(ISERROR(VLOOKUP(AD38,tbl_UrlaubMA2[],1,FALSE)),0,"100")</f>
        <v>0</v>
      </c>
      <c r="AO38">
        <f>IF(ISERROR(VLOOKUP(AD38,tbl_UrlaubMA3[],1,FALSE)),0,"100")</f>
        <v>0</v>
      </c>
      <c r="AP38">
        <f>IF(ISERROR(VLOOKUP(AD38,tbl_UrlaubMA4[],1,FALSE)),0,"100")</f>
        <v>0</v>
      </c>
      <c r="AQ38" s="13"/>
      <c r="AR38" s="8">
        <f>AR37+1</f>
        <v>44471</v>
      </c>
      <c r="AS38" s="4" t="str">
        <f t="shared" ref="AS38:AS67" si="18">TEXT(AR38,"TTT")</f>
        <v>Sa</v>
      </c>
      <c r="AT38" s="4" t="str">
        <f>IF(WEEKDAY(AR38)=2,"KW "&amp;WEEKNUM(AR38)&amp;" ","")&amp;IF(ISERROR(VLOOKUP(AR38,tblTermine[],2,FALSE)),"",VLOOKUP(AR38,tblTermine[],2,FALSE)&amp;" ")&amp;IF(ISERROR(VLOOKUP(AR38,tblFeiertage[],2,FALSE)),"",VLOOKUP(AR38,tblFeiertage[],2,FALSE)&amp;" ")&amp;IF(ISERROR(VLOOKUP(AR38,tblBesondereTage[],2,FALSE)),"",VLOOKUP(AR38,tblBesondereTage[],2,FALSE)&amp;" ")</f>
        <v/>
      </c>
      <c r="AU38" s="5"/>
      <c r="AV38" s="5"/>
      <c r="AW38" s="5"/>
      <c r="AX38" s="9"/>
      <c r="AY38" t="str">
        <f>IF(ISERROR(VLOOKUP(AR38,tblTermine[],2,FALSE)),"",VLOOKUP(AR38,tblTermine[],2,FALSE))</f>
        <v/>
      </c>
      <c r="AZ38" s="26">
        <f>IF(ISERROR(VLOOKUP(AR38,tblSchulferien[],1,FALSE)),"0","1")+IF(AS38="So",10,0)++IF(AS38="Sa",5,0)+IF(ISERROR(VLOOKUP(AR38,tblFeiertage[],2,FALSE)),"0","20")</f>
        <v>5</v>
      </c>
      <c r="BA38">
        <f>IF(ISERROR(VLOOKUP(AR38,tbl_UrlaubMA1[],1,FALSE)),0,"100")</f>
        <v>0</v>
      </c>
      <c r="BB38">
        <f>IF(ISERROR(VLOOKUP(AR38,tbl_UrlaubMA2[],1,FALSE)),0,"100")</f>
        <v>0</v>
      </c>
      <c r="BC38">
        <f>IF(ISERROR(VLOOKUP(AR38,tbl_UrlaubMA3[],1,FALSE)),0,"100")</f>
        <v>0</v>
      </c>
      <c r="BD38">
        <f>IF(ISERROR(VLOOKUP(AR38,tbl_UrlaubMA4[],1,FALSE)),0,"100")</f>
        <v>0</v>
      </c>
      <c r="BE38" s="13"/>
      <c r="BF38" s="8">
        <f>BF37+1</f>
        <v>44502</v>
      </c>
      <c r="BG38" s="4" t="str">
        <f t="shared" ref="BG38:BG66" si="19">TEXT(BF38,"TTT")</f>
        <v>Di</v>
      </c>
      <c r="BH38" s="4" t="str">
        <f>IF(WEEKDAY(BF38)=2,"KW "&amp;WEEKNUM(BF38)&amp;" ","")&amp;IF(ISERROR(VLOOKUP(BF38,tblTermine[],2,FALSE)),"",VLOOKUP(BF38,tblTermine[],2,FALSE)&amp;" ")&amp;IF(ISERROR(VLOOKUP(BF38,tblFeiertage[],2,FALSE)),"",VLOOKUP(BF38,tblFeiertage[],2,FALSE)&amp;" ")&amp;IF(ISERROR(VLOOKUP(BF38,tblBesondereTage[],2,FALSE)),"",VLOOKUP(BF38,tblBesondereTage[],2,FALSE)&amp;" ")</f>
        <v/>
      </c>
      <c r="BI38" s="5"/>
      <c r="BJ38" s="5"/>
      <c r="BK38" s="5"/>
      <c r="BL38" s="9"/>
      <c r="BM38" t="str">
        <f>IF(ISERROR(VLOOKUP(BF38,tblTermine[],2,FALSE)),"",VLOOKUP(BF38,tblTermine[],2,FALSE))</f>
        <v/>
      </c>
      <c r="BN38" s="26">
        <f>IF(ISERROR(VLOOKUP(BF38,tblSchulferien[],1,FALSE)),"0","1")+IF(BG38="So",10,0)++IF(BG38="Sa",5,0)+IF(ISERROR(VLOOKUP(BF38,tblFeiertage[],2,FALSE)),"0","20")</f>
        <v>1</v>
      </c>
      <c r="BO38">
        <f>IF(ISERROR(VLOOKUP(BF38,tbl_UrlaubMA1[],1,FALSE)),0,"100")</f>
        <v>0</v>
      </c>
      <c r="BP38">
        <f>IF(ISERROR(VLOOKUP(BF38,tbl_UrlaubMA2[],1,FALSE)),0,"100")</f>
        <v>0</v>
      </c>
      <c r="BQ38">
        <f>IF(ISERROR(VLOOKUP(BF38,tbl_UrlaubMA3[],1,FALSE)),0,"100")</f>
        <v>0</v>
      </c>
      <c r="BR38">
        <f>IF(ISERROR(VLOOKUP(BF38,tbl_UrlaubMA4[],1,FALSE)),0,"100")</f>
        <v>0</v>
      </c>
      <c r="BS38" s="13"/>
      <c r="BT38" s="8">
        <f>BT37+1</f>
        <v>44532</v>
      </c>
      <c r="BU38" s="4" t="str">
        <f t="shared" ref="BU38:BU67" si="20">TEXT(BT38,"TTT")</f>
        <v>Do</v>
      </c>
      <c r="BV38" s="4" t="str">
        <f>IF(WEEKDAY(BT38)=2,"KW "&amp;WEEKNUM(BT38)&amp;" ","")&amp;IF(ISERROR(VLOOKUP(BT38,tblTermine[],2,FALSE)),"",VLOOKUP(BT38,tblTermine[],2,FALSE)&amp;" ")&amp;IF(ISERROR(VLOOKUP(BT38,tblFeiertage[],2,FALSE)),"",VLOOKUP(BT38,tblFeiertage[],2,FALSE)&amp;" ")&amp;IF(ISERROR(VLOOKUP(BT38,tblBesondereTage[],2,FALSE)),"",VLOOKUP(BT38,tblBesondereTage[],2,FALSE)&amp;" ")</f>
        <v/>
      </c>
      <c r="BW38" s="5"/>
      <c r="BX38" s="5"/>
      <c r="BY38" s="5"/>
      <c r="BZ38" s="9"/>
      <c r="CA38" t="str">
        <f>IF(ISERROR(VLOOKUP(BT38,tblTermine[],2,FALSE)),"",VLOOKUP(BT38,tblTermine[],2,FALSE))</f>
        <v/>
      </c>
      <c r="CB38" s="26">
        <f>IF(ISERROR(VLOOKUP(BT38,tblSchulferien[],1,FALSE)),"0","1")+IF(BU38="So",10,0)++IF(BU38="Sa",5,0)+IF(ISERROR(VLOOKUP(BT38,tblFeiertage[],2,FALSE)),"0","20")</f>
        <v>0</v>
      </c>
      <c r="CC38">
        <f>IF(ISERROR(VLOOKUP(BT38,tbl_UrlaubMA1[],1,FALSE)),0,"100")</f>
        <v>0</v>
      </c>
      <c r="CD38">
        <f>IF(ISERROR(VLOOKUP(BT38,tbl_UrlaubMA2[],1,FALSE)),0,"100")</f>
        <v>0</v>
      </c>
      <c r="CE38">
        <f>IF(ISERROR(VLOOKUP(BT38,tbl_UrlaubMA3[],1,FALSE)),0,"100")</f>
        <v>0</v>
      </c>
      <c r="CF38">
        <f>IF(ISERROR(VLOOKUP(BT38,tbl_UrlaubMA4[],1,FALSE)),0,"100")</f>
        <v>0</v>
      </c>
      <c r="CG38" s="13"/>
    </row>
    <row r="39" spans="1:85" x14ac:dyDescent="0.3">
      <c r="A39" s="13"/>
      <c r="B39" s="8">
        <f t="shared" ref="B39:B67" si="21">B38+1</f>
        <v>44380</v>
      </c>
      <c r="C39" s="4" t="str">
        <f t="shared" si="15"/>
        <v>Sa</v>
      </c>
      <c r="D39" s="4" t="str">
        <f>IF(WEEKDAY(B39)=2,"KW "&amp;WEEKNUM(B39)&amp;" ","")&amp;IF(ISERROR(VLOOKUP(B39,tblTermine[],2,FALSE)),"",VLOOKUP(B39,tblTermine[],2,FALSE)&amp;" ")&amp;IF(ISERROR(VLOOKUP(B39,tblFeiertage[],2,FALSE)),"",VLOOKUP(B39,tblFeiertage[],2,FALSE)&amp;" ")&amp;IF(ISERROR(VLOOKUP(B39,tblBesondereTage[],2,FALSE)),"",VLOOKUP(B39,tblBesondereTage[],2,FALSE)&amp;" ")</f>
        <v/>
      </c>
      <c r="E39" s="5"/>
      <c r="F39" s="5"/>
      <c r="G39" s="5"/>
      <c r="H39" s="9"/>
      <c r="I39" t="str">
        <f>IF(ISERROR(VLOOKUP(B39,tblTermine[],2,FALSE)),"",VLOOKUP(B39,tblTermine[],2,FALSE))</f>
        <v/>
      </c>
      <c r="J39" s="26">
        <f>IF(ISERROR(VLOOKUP(B39,tblSchulferien[],1,FALSE)),"0","1")+IF(C39="So",10,0)++IF(C39="Sa",5,0)+IF(ISERROR(VLOOKUP(B39,tblFeiertage[],2,FALSE)),"0","20")</f>
        <v>5</v>
      </c>
      <c r="K39">
        <f>IF(ISERROR(VLOOKUP(B39,tbl_UrlaubMA1[],1,FALSE)),0,"100")</f>
        <v>0</v>
      </c>
      <c r="L39">
        <f>IF(ISERROR(VLOOKUP(B39,tbl_UrlaubMA2[],1,FALSE)),0,"100")</f>
        <v>0</v>
      </c>
      <c r="M39">
        <f>IF(ISERROR(VLOOKUP(B39,tbl_UrlaubMA3[],1,FALSE)),0,"100")</f>
        <v>0</v>
      </c>
      <c r="N39">
        <f>IF(ISERROR(VLOOKUP(B39,tbl_UrlaubMA4[],1,FALSE)),0,"100")</f>
        <v>0</v>
      </c>
      <c r="O39" s="13"/>
      <c r="P39" s="8">
        <f t="shared" ref="P39:P67" si="22">P38+1</f>
        <v>44411</v>
      </c>
      <c r="Q39" s="4" t="str">
        <f t="shared" si="16"/>
        <v>Di</v>
      </c>
      <c r="R39" s="4" t="str">
        <f>IF(WEEKDAY(P39)=2,"KW "&amp;WEEKNUM(P39)&amp;" ","")&amp;IF(ISERROR(VLOOKUP(P39,tblTermine[],2,FALSE)),"",VLOOKUP(P39,tblTermine[],2,FALSE)&amp;" ")&amp;IF(ISERROR(VLOOKUP(P39,tblFeiertage[],2,FALSE)),"",VLOOKUP(P39,tblFeiertage[],2,FALSE)&amp;" ")&amp;IF(ISERROR(VLOOKUP(P39,tblBesondereTage[],2,FALSE)),"",VLOOKUP(P39,tblBesondereTage[],2,FALSE)&amp;" ")</f>
        <v/>
      </c>
      <c r="S39" s="5"/>
      <c r="T39" s="5"/>
      <c r="U39" s="5"/>
      <c r="V39" s="5"/>
      <c r="W39" s="25" t="str">
        <f>IF(ISERROR(VLOOKUP(P39,tblTermine[],2,FALSE)),"",VLOOKUP(P39,tblTermine[],2,FALSE))</f>
        <v/>
      </c>
      <c r="X39" s="26">
        <f>IF(ISERROR(VLOOKUP(P39,tblSchulferien[],1,FALSE)),"0","1")+IF(Q39="So",10,0)++IF(Q39="Sa",5,0)+IF(ISERROR(VLOOKUP(P39,tblFeiertage[],2,FALSE)),"0","20")</f>
        <v>1</v>
      </c>
      <c r="Y39" s="25">
        <f>IF(ISERROR(VLOOKUP(P39,tbl_UrlaubMA1[],1,FALSE)),0,"100")</f>
        <v>0</v>
      </c>
      <c r="Z39" s="25">
        <f>IF(ISERROR(VLOOKUP(P39,tbl_UrlaubMA2[],1,FALSE)),0,"100")</f>
        <v>0</v>
      </c>
      <c r="AA39" s="25">
        <f>IF(ISERROR(VLOOKUP(P39,tbl_UrlaubMA3[],1,FALSE)),0,"100")</f>
        <v>0</v>
      </c>
      <c r="AB39" s="25">
        <f>IF(ISERROR(VLOOKUP(P39,tbl_UrlaubMA4[],1,FALSE)),0,"100")</f>
        <v>0</v>
      </c>
      <c r="AC39" s="13"/>
      <c r="AD39" s="8">
        <f t="shared" ref="AD39:AD66" si="23">AD38+1</f>
        <v>44442</v>
      </c>
      <c r="AE39" s="4" t="str">
        <f t="shared" si="17"/>
        <v>Fr</v>
      </c>
      <c r="AF39" s="4" t="str">
        <f>IF(WEEKDAY(AD39)=2,"KW "&amp;WEEKNUM(AD39)&amp;" ","")&amp;IF(ISERROR(VLOOKUP(AD39,tblTermine[],2,FALSE)),"",VLOOKUP(AD39,tblTermine[],2,FALSE)&amp;" ")&amp;IF(ISERROR(VLOOKUP(AD39,tblFeiertage[],2,FALSE)),"",VLOOKUP(AD39,tblFeiertage[],2,FALSE)&amp;" ")&amp;IF(ISERROR(VLOOKUP(AD39,tblBesondereTage[],2,FALSE)),"",VLOOKUP(AD39,tblBesondereTage[],2,FALSE)&amp;" ")</f>
        <v/>
      </c>
      <c r="AG39" s="5"/>
      <c r="AH39" s="5"/>
      <c r="AI39" s="5"/>
      <c r="AJ39" s="9"/>
      <c r="AK39" t="str">
        <f>IF(ISERROR(VLOOKUP(AD39,tblTermine[],2,FALSE)),"",VLOOKUP(AD39,tblTermine[],2,FALSE))</f>
        <v/>
      </c>
      <c r="AL39" s="26">
        <f>IF(ISERROR(VLOOKUP(AD39,tblSchulferien[],1,FALSE)),"0","1")+IF(AE39="So",10,0)++IF(AE39="Sa",5,0)+IF(ISERROR(VLOOKUP(AD39,tblFeiertage[],2,FALSE)),"0","20")</f>
        <v>1</v>
      </c>
      <c r="AM39">
        <f>IF(ISERROR(VLOOKUP(AD39,tbl_UrlaubMA1[],1,FALSE)),0,"100")</f>
        <v>0</v>
      </c>
      <c r="AN39">
        <f>IF(ISERROR(VLOOKUP(AD39,tbl_UrlaubMA2[],1,FALSE)),0,"100")</f>
        <v>0</v>
      </c>
      <c r="AO39">
        <f>IF(ISERROR(VLOOKUP(AD39,tbl_UrlaubMA3[],1,FALSE)),0,"100")</f>
        <v>0</v>
      </c>
      <c r="AP39">
        <f>IF(ISERROR(VLOOKUP(AD39,tbl_UrlaubMA4[],1,FALSE)),0,"100")</f>
        <v>0</v>
      </c>
      <c r="AQ39" s="13"/>
      <c r="AR39" s="8">
        <f t="shared" ref="AR39:AR67" si="24">AR38+1</f>
        <v>44472</v>
      </c>
      <c r="AS39" s="4" t="str">
        <f t="shared" si="18"/>
        <v>So</v>
      </c>
      <c r="AT39" s="4" t="str">
        <f>IF(WEEKDAY(AR39)=2,"KW "&amp;WEEKNUM(AR39)&amp;" ","")&amp;IF(ISERROR(VLOOKUP(AR39,tblTermine[],2,FALSE)),"",VLOOKUP(AR39,tblTermine[],2,FALSE)&amp;" ")&amp;IF(ISERROR(VLOOKUP(AR39,tblFeiertage[],2,FALSE)),"",VLOOKUP(AR39,tblFeiertage[],2,FALSE)&amp;" ")&amp;IF(ISERROR(VLOOKUP(AR39,tblBesondereTage[],2,FALSE)),"",VLOOKUP(AR39,tblBesondereTage[],2,FALSE)&amp;" ")</f>
        <v xml:space="preserve">Tag der deutschen Einheit </v>
      </c>
      <c r="AU39" s="5"/>
      <c r="AV39" s="5"/>
      <c r="AW39" s="5"/>
      <c r="AX39" s="9"/>
      <c r="AY39" t="str">
        <f>IF(ISERROR(VLOOKUP(AR39,tblTermine[],2,FALSE)),"",VLOOKUP(AR39,tblTermine[],2,FALSE))</f>
        <v/>
      </c>
      <c r="AZ39" s="26">
        <f>IF(ISERROR(VLOOKUP(AR39,tblSchulferien[],1,FALSE)),"0","1")+IF(AS39="So",10,0)++IF(AS39="Sa",5,0)+IF(ISERROR(VLOOKUP(AR39,tblFeiertage[],2,FALSE)),"0","20")</f>
        <v>30</v>
      </c>
      <c r="BA39">
        <f>IF(ISERROR(VLOOKUP(AR39,tbl_UrlaubMA1[],1,FALSE)),0,"100")</f>
        <v>0</v>
      </c>
      <c r="BB39">
        <f>IF(ISERROR(VLOOKUP(AR39,tbl_UrlaubMA2[],1,FALSE)),0,"100")</f>
        <v>0</v>
      </c>
      <c r="BC39">
        <f>IF(ISERROR(VLOOKUP(AR39,tbl_UrlaubMA3[],1,FALSE)),0,"100")</f>
        <v>0</v>
      </c>
      <c r="BD39">
        <f>IF(ISERROR(VLOOKUP(AR39,tbl_UrlaubMA4[],1,FALSE)),0,"100")</f>
        <v>0</v>
      </c>
      <c r="BE39" s="13"/>
      <c r="BF39" s="8">
        <f t="shared" ref="BF39:BF66" si="25">BF38+1</f>
        <v>44503</v>
      </c>
      <c r="BG39" s="4" t="str">
        <f t="shared" si="19"/>
        <v>Mi</v>
      </c>
      <c r="BH39" s="4" t="str">
        <f>IF(WEEKDAY(BF39)=2,"KW "&amp;WEEKNUM(BF39)&amp;" ","")&amp;IF(ISERROR(VLOOKUP(BF39,tblTermine[],2,FALSE)),"",VLOOKUP(BF39,tblTermine[],2,FALSE)&amp;" ")&amp;IF(ISERROR(VLOOKUP(BF39,tblFeiertage[],2,FALSE)),"",VLOOKUP(BF39,tblFeiertage[],2,FALSE)&amp;" ")&amp;IF(ISERROR(VLOOKUP(BF39,tblBesondereTage[],2,FALSE)),"",VLOOKUP(BF39,tblBesondereTage[],2,FALSE)&amp;" ")</f>
        <v/>
      </c>
      <c r="BI39" s="5"/>
      <c r="BJ39" s="5"/>
      <c r="BK39" s="5"/>
      <c r="BL39" s="9"/>
      <c r="BM39" t="str">
        <f>IF(ISERROR(VLOOKUP(BF39,tblTermine[],2,FALSE)),"",VLOOKUP(BF39,tblTermine[],2,FALSE))</f>
        <v/>
      </c>
      <c r="BN39" s="26">
        <f>IF(ISERROR(VLOOKUP(BF39,tblSchulferien[],1,FALSE)),"0","1")+IF(BG39="So",10,0)++IF(BG39="Sa",5,0)+IF(ISERROR(VLOOKUP(BF39,tblFeiertage[],2,FALSE)),"0","20")</f>
        <v>1</v>
      </c>
      <c r="BO39">
        <f>IF(ISERROR(VLOOKUP(BF39,tbl_UrlaubMA1[],1,FALSE)),0,"100")</f>
        <v>0</v>
      </c>
      <c r="BP39">
        <f>IF(ISERROR(VLOOKUP(BF39,tbl_UrlaubMA2[],1,FALSE)),0,"100")</f>
        <v>0</v>
      </c>
      <c r="BQ39">
        <f>IF(ISERROR(VLOOKUP(BF39,tbl_UrlaubMA3[],1,FALSE)),0,"100")</f>
        <v>0</v>
      </c>
      <c r="BR39">
        <f>IF(ISERROR(VLOOKUP(BF39,tbl_UrlaubMA4[],1,FALSE)),0,"100")</f>
        <v>0</v>
      </c>
      <c r="BS39" s="13"/>
      <c r="BT39" s="8">
        <f t="shared" ref="BT39:BT67" si="26">BT38+1</f>
        <v>44533</v>
      </c>
      <c r="BU39" s="4" t="str">
        <f t="shared" si="20"/>
        <v>Fr</v>
      </c>
      <c r="BV39" s="4" t="str">
        <f>IF(WEEKDAY(BT39)=2,"KW "&amp;WEEKNUM(BT39)&amp;" ","")&amp;IF(ISERROR(VLOOKUP(BT39,tblTermine[],2,FALSE)),"",VLOOKUP(BT39,tblTermine[],2,FALSE)&amp;" ")&amp;IF(ISERROR(VLOOKUP(BT39,tblFeiertage[],2,FALSE)),"",VLOOKUP(BT39,tblFeiertage[],2,FALSE)&amp;" ")&amp;IF(ISERROR(VLOOKUP(BT39,tblBesondereTage[],2,FALSE)),"",VLOOKUP(BT39,tblBesondereTage[],2,FALSE)&amp;" ")</f>
        <v/>
      </c>
      <c r="BW39" s="5"/>
      <c r="BX39" s="5"/>
      <c r="BY39" s="5"/>
      <c r="BZ39" s="9"/>
      <c r="CA39" t="str">
        <f>IF(ISERROR(VLOOKUP(BT39,tblTermine[],2,FALSE)),"",VLOOKUP(BT39,tblTermine[],2,FALSE))</f>
        <v/>
      </c>
      <c r="CB39" s="26">
        <f>IF(ISERROR(VLOOKUP(BT39,tblSchulferien[],1,FALSE)),"0","1")+IF(BU39="So",10,0)++IF(BU39="Sa",5,0)+IF(ISERROR(VLOOKUP(BT39,tblFeiertage[],2,FALSE)),"0","20")</f>
        <v>0</v>
      </c>
      <c r="CC39">
        <f>IF(ISERROR(VLOOKUP(BT39,tbl_UrlaubMA1[],1,FALSE)),0,"100")</f>
        <v>0</v>
      </c>
      <c r="CD39">
        <f>IF(ISERROR(VLOOKUP(BT39,tbl_UrlaubMA2[],1,FALSE)),0,"100")</f>
        <v>0</v>
      </c>
      <c r="CE39">
        <f>IF(ISERROR(VLOOKUP(BT39,tbl_UrlaubMA3[],1,FALSE)),0,"100")</f>
        <v>0</v>
      </c>
      <c r="CF39">
        <f>IF(ISERROR(VLOOKUP(BT39,tbl_UrlaubMA4[],1,FALSE)),0,"100")</f>
        <v>0</v>
      </c>
      <c r="CG39" s="13"/>
    </row>
    <row r="40" spans="1:85" x14ac:dyDescent="0.3">
      <c r="A40" s="13"/>
      <c r="B40" s="8">
        <f t="shared" si="21"/>
        <v>44381</v>
      </c>
      <c r="C40" s="4" t="str">
        <f t="shared" si="15"/>
        <v>So</v>
      </c>
      <c r="D40" s="4" t="str">
        <f>IF(WEEKDAY(B40)=2,"KW "&amp;WEEKNUM(B40)&amp;" ","")&amp;IF(ISERROR(VLOOKUP(B40,tblTermine[],2,FALSE)),"",VLOOKUP(B40,tblTermine[],2,FALSE)&amp;" ")&amp;IF(ISERROR(VLOOKUP(B40,tblFeiertage[],2,FALSE)),"",VLOOKUP(B40,tblFeiertage[],2,FALSE)&amp;" ")&amp;IF(ISERROR(VLOOKUP(B40,tblBesondereTage[],2,FALSE)),"",VLOOKUP(B40,tblBesondereTage[],2,FALSE)&amp;" ")</f>
        <v/>
      </c>
      <c r="E40" s="5"/>
      <c r="F40" s="5"/>
      <c r="G40" s="5"/>
      <c r="H40" s="9"/>
      <c r="I40" t="str">
        <f>IF(ISERROR(VLOOKUP(B40,tblTermine[],2,FALSE)),"",VLOOKUP(B40,tblTermine[],2,FALSE))</f>
        <v/>
      </c>
      <c r="J40" s="26">
        <f>IF(ISERROR(VLOOKUP(B40,tblSchulferien[],1,FALSE)),"0","1")+IF(C40="So",10,0)++IF(C40="Sa",5,0)+IF(ISERROR(VLOOKUP(B40,tblFeiertage[],2,FALSE)),"0","20")</f>
        <v>10</v>
      </c>
      <c r="K40">
        <f>IF(ISERROR(VLOOKUP(B40,tbl_UrlaubMA1[],1,FALSE)),0,"100")</f>
        <v>0</v>
      </c>
      <c r="L40">
        <f>IF(ISERROR(VLOOKUP(B40,tbl_UrlaubMA2[],1,FALSE)),0,"100")</f>
        <v>0</v>
      </c>
      <c r="M40">
        <f>IF(ISERROR(VLOOKUP(B40,tbl_UrlaubMA3[],1,FALSE)),0,"100")</f>
        <v>0</v>
      </c>
      <c r="N40">
        <f>IF(ISERROR(VLOOKUP(B40,tbl_UrlaubMA4[],1,FALSE)),0,"100")</f>
        <v>0</v>
      </c>
      <c r="O40" s="13"/>
      <c r="P40" s="8">
        <f t="shared" si="22"/>
        <v>44412</v>
      </c>
      <c r="Q40" s="4" t="str">
        <f t="shared" si="16"/>
        <v>Mi</v>
      </c>
      <c r="R40" s="4" t="str">
        <f>IF(WEEKDAY(P40)=2,"KW "&amp;WEEKNUM(P40)&amp;" ","")&amp;IF(ISERROR(VLOOKUP(P40,tblTermine[],2,FALSE)),"",VLOOKUP(P40,tblTermine[],2,FALSE)&amp;" ")&amp;IF(ISERROR(VLOOKUP(P40,tblFeiertage[],2,FALSE)),"",VLOOKUP(P40,tblFeiertage[],2,FALSE)&amp;" ")&amp;IF(ISERROR(VLOOKUP(P40,tblBesondereTage[],2,FALSE)),"",VLOOKUP(P40,tblBesondereTage[],2,FALSE)&amp;" ")</f>
        <v/>
      </c>
      <c r="S40" s="5"/>
      <c r="T40" s="5"/>
      <c r="U40" s="5"/>
      <c r="V40" s="5"/>
      <c r="W40" s="25" t="str">
        <f>IF(ISERROR(VLOOKUP(P40,tblTermine[],2,FALSE)),"",VLOOKUP(P40,tblTermine[],2,FALSE))</f>
        <v/>
      </c>
      <c r="X40" s="26">
        <f>IF(ISERROR(VLOOKUP(P40,tblSchulferien[],1,FALSE)),"0","1")+IF(Q40="So",10,0)++IF(Q40="Sa",5,0)+IF(ISERROR(VLOOKUP(P40,tblFeiertage[],2,FALSE)),"0","20")</f>
        <v>1</v>
      </c>
      <c r="Y40" s="25">
        <f>IF(ISERROR(VLOOKUP(P40,tbl_UrlaubMA1[],1,FALSE)),0,"100")</f>
        <v>0</v>
      </c>
      <c r="Z40" s="25">
        <f>IF(ISERROR(VLOOKUP(P40,tbl_UrlaubMA2[],1,FALSE)),0,"100")</f>
        <v>0</v>
      </c>
      <c r="AA40" s="25">
        <f>IF(ISERROR(VLOOKUP(P40,tbl_UrlaubMA3[],1,FALSE)),0,"100")</f>
        <v>0</v>
      </c>
      <c r="AB40" s="25">
        <f>IF(ISERROR(VLOOKUP(P40,tbl_UrlaubMA4[],1,FALSE)),0,"100")</f>
        <v>0</v>
      </c>
      <c r="AC40" s="13"/>
      <c r="AD40" s="8">
        <f t="shared" si="23"/>
        <v>44443</v>
      </c>
      <c r="AE40" s="4" t="str">
        <f t="shared" si="17"/>
        <v>Sa</v>
      </c>
      <c r="AF40" s="4" t="str">
        <f>IF(WEEKDAY(AD40)=2,"KW "&amp;WEEKNUM(AD40)&amp;" ","")&amp;IF(ISERROR(VLOOKUP(AD40,tblTermine[],2,FALSE)),"",VLOOKUP(AD40,tblTermine[],2,FALSE)&amp;" ")&amp;IF(ISERROR(VLOOKUP(AD40,tblFeiertage[],2,FALSE)),"",VLOOKUP(AD40,tblFeiertage[],2,FALSE)&amp;" ")&amp;IF(ISERROR(VLOOKUP(AD40,tblBesondereTage[],2,FALSE)),"",VLOOKUP(AD40,tblBesondereTage[],2,FALSE)&amp;" ")</f>
        <v/>
      </c>
      <c r="AG40" s="5"/>
      <c r="AH40" s="5"/>
      <c r="AI40" s="5"/>
      <c r="AJ40" s="9"/>
      <c r="AK40" t="str">
        <f>IF(ISERROR(VLOOKUP(AD40,tblTermine[],2,FALSE)),"",VLOOKUP(AD40,tblTermine[],2,FALSE))</f>
        <v/>
      </c>
      <c r="AL40" s="26">
        <f>IF(ISERROR(VLOOKUP(AD40,tblSchulferien[],1,FALSE)),"0","1")+IF(AE40="So",10,0)++IF(AE40="Sa",5,0)+IF(ISERROR(VLOOKUP(AD40,tblFeiertage[],2,FALSE)),"0","20")</f>
        <v>6</v>
      </c>
      <c r="AM40">
        <f>IF(ISERROR(VLOOKUP(AD40,tbl_UrlaubMA1[],1,FALSE)),0,"100")</f>
        <v>0</v>
      </c>
      <c r="AN40">
        <f>IF(ISERROR(VLOOKUP(AD40,tbl_UrlaubMA2[],1,FALSE)),0,"100")</f>
        <v>0</v>
      </c>
      <c r="AO40">
        <f>IF(ISERROR(VLOOKUP(AD40,tbl_UrlaubMA3[],1,FALSE)),0,"100")</f>
        <v>0</v>
      </c>
      <c r="AP40">
        <f>IF(ISERROR(VLOOKUP(AD40,tbl_UrlaubMA4[],1,FALSE)),0,"100")</f>
        <v>0</v>
      </c>
      <c r="AQ40" s="13"/>
      <c r="AR40" s="8">
        <f t="shared" si="24"/>
        <v>44473</v>
      </c>
      <c r="AS40" s="4" t="str">
        <f t="shared" si="18"/>
        <v>Mo</v>
      </c>
      <c r="AT40" s="4" t="str">
        <f>IF(WEEKDAY(AR40)=2,"KW "&amp;WEEKNUM(AR40)&amp;" ","")&amp;IF(ISERROR(VLOOKUP(AR40,tblTermine[],2,FALSE)),"",VLOOKUP(AR40,tblTermine[],2,FALSE)&amp;" ")&amp;IF(ISERROR(VLOOKUP(AR40,tblFeiertage[],2,FALSE)),"",VLOOKUP(AR40,tblFeiertage[],2,FALSE)&amp;" ")&amp;IF(ISERROR(VLOOKUP(AR40,tblBesondereTage[],2,FALSE)),"",VLOOKUP(AR40,tblBesondereTage[],2,FALSE)&amp;" ")</f>
        <v xml:space="preserve">KW 41 </v>
      </c>
      <c r="AU40" s="5"/>
      <c r="AV40" s="5"/>
      <c r="AW40" s="5"/>
      <c r="AX40" s="9"/>
      <c r="AY40" t="str">
        <f>IF(ISERROR(VLOOKUP(AR40,tblTermine[],2,FALSE)),"",VLOOKUP(AR40,tblTermine[],2,FALSE))</f>
        <v/>
      </c>
      <c r="AZ40" s="26">
        <f>IF(ISERROR(VLOOKUP(AR40,tblSchulferien[],1,FALSE)),"0","1")+IF(AS40="So",10,0)++IF(AS40="Sa",5,0)+IF(ISERROR(VLOOKUP(AR40,tblFeiertage[],2,FALSE)),"0","20")</f>
        <v>0</v>
      </c>
      <c r="BA40">
        <f>IF(ISERROR(VLOOKUP(AR40,tbl_UrlaubMA1[],1,FALSE)),0,"100")</f>
        <v>0</v>
      </c>
      <c r="BB40">
        <f>IF(ISERROR(VLOOKUP(AR40,tbl_UrlaubMA2[],1,FALSE)),0,"100")</f>
        <v>0</v>
      </c>
      <c r="BC40">
        <f>IF(ISERROR(VLOOKUP(AR40,tbl_UrlaubMA3[],1,FALSE)),0,"100")</f>
        <v>0</v>
      </c>
      <c r="BD40">
        <f>IF(ISERROR(VLOOKUP(AR40,tbl_UrlaubMA4[],1,FALSE)),0,"100")</f>
        <v>0</v>
      </c>
      <c r="BE40" s="13"/>
      <c r="BF40" s="8">
        <f t="shared" si="25"/>
        <v>44504</v>
      </c>
      <c r="BG40" s="4" t="str">
        <f t="shared" si="19"/>
        <v>Do</v>
      </c>
      <c r="BH40" s="4" t="str">
        <f>IF(WEEKDAY(BF40)=2,"KW "&amp;WEEKNUM(BF40)&amp;" ","")&amp;IF(ISERROR(VLOOKUP(BF40,tblTermine[],2,FALSE)),"",VLOOKUP(BF40,tblTermine[],2,FALSE)&amp;" ")&amp;IF(ISERROR(VLOOKUP(BF40,tblFeiertage[],2,FALSE)),"",VLOOKUP(BF40,tblFeiertage[],2,FALSE)&amp;" ")&amp;IF(ISERROR(VLOOKUP(BF40,tblBesondereTage[],2,FALSE)),"",VLOOKUP(BF40,tblBesondereTage[],2,FALSE)&amp;" ")</f>
        <v/>
      </c>
      <c r="BI40" s="5"/>
      <c r="BJ40" s="5"/>
      <c r="BK40" s="5"/>
      <c r="BL40" s="9"/>
      <c r="BM40" t="str">
        <f>IF(ISERROR(VLOOKUP(BF40,tblTermine[],2,FALSE)),"",VLOOKUP(BF40,tblTermine[],2,FALSE))</f>
        <v/>
      </c>
      <c r="BN40" s="26">
        <f>IF(ISERROR(VLOOKUP(BF40,tblSchulferien[],1,FALSE)),"0","1")+IF(BG40="So",10,0)++IF(BG40="Sa",5,0)+IF(ISERROR(VLOOKUP(BF40,tblFeiertage[],2,FALSE)),"0","20")</f>
        <v>1</v>
      </c>
      <c r="BO40">
        <f>IF(ISERROR(VLOOKUP(BF40,tbl_UrlaubMA1[],1,FALSE)),0,"100")</f>
        <v>0</v>
      </c>
      <c r="BP40">
        <f>IF(ISERROR(VLOOKUP(BF40,tbl_UrlaubMA2[],1,FALSE)),0,"100")</f>
        <v>0</v>
      </c>
      <c r="BQ40">
        <f>IF(ISERROR(VLOOKUP(BF40,tbl_UrlaubMA3[],1,FALSE)),0,"100")</f>
        <v>0</v>
      </c>
      <c r="BR40">
        <f>IF(ISERROR(VLOOKUP(BF40,tbl_UrlaubMA4[],1,FALSE)),0,"100")</f>
        <v>0</v>
      </c>
      <c r="BS40" s="13"/>
      <c r="BT40" s="8">
        <f t="shared" si="26"/>
        <v>44534</v>
      </c>
      <c r="BU40" s="4" t="str">
        <f t="shared" si="20"/>
        <v>Sa</v>
      </c>
      <c r="BV40" s="4" t="str">
        <f>IF(WEEKDAY(BT40)=2,"KW "&amp;WEEKNUM(BT40)&amp;" ","")&amp;IF(ISERROR(VLOOKUP(BT40,tblTermine[],2,FALSE)),"",VLOOKUP(BT40,tblTermine[],2,FALSE)&amp;" ")&amp;IF(ISERROR(VLOOKUP(BT40,tblFeiertage[],2,FALSE)),"",VLOOKUP(BT40,tblFeiertage[],2,FALSE)&amp;" ")&amp;IF(ISERROR(VLOOKUP(BT40,tblBesondereTage[],2,FALSE)),"",VLOOKUP(BT40,tblBesondereTage[],2,FALSE)&amp;" ")</f>
        <v/>
      </c>
      <c r="BW40" s="5"/>
      <c r="BX40" s="5"/>
      <c r="BY40" s="5"/>
      <c r="BZ40" s="9"/>
      <c r="CA40" t="str">
        <f>IF(ISERROR(VLOOKUP(BT40,tblTermine[],2,FALSE)),"",VLOOKUP(BT40,tblTermine[],2,FALSE))</f>
        <v/>
      </c>
      <c r="CB40" s="26">
        <f>IF(ISERROR(VLOOKUP(BT40,tblSchulferien[],1,FALSE)),"0","1")+IF(BU40="So",10,0)++IF(BU40="Sa",5,0)+IF(ISERROR(VLOOKUP(BT40,tblFeiertage[],2,FALSE)),"0","20")</f>
        <v>5</v>
      </c>
      <c r="CC40">
        <f>IF(ISERROR(VLOOKUP(BT40,tbl_UrlaubMA1[],1,FALSE)),0,"100")</f>
        <v>0</v>
      </c>
      <c r="CD40">
        <f>IF(ISERROR(VLOOKUP(BT40,tbl_UrlaubMA2[],1,FALSE)),0,"100")</f>
        <v>0</v>
      </c>
      <c r="CE40">
        <f>IF(ISERROR(VLOOKUP(BT40,tbl_UrlaubMA3[],1,FALSE)),0,"100")</f>
        <v>0</v>
      </c>
      <c r="CF40">
        <f>IF(ISERROR(VLOOKUP(BT40,tbl_UrlaubMA4[],1,FALSE)),0,"100")</f>
        <v>0</v>
      </c>
      <c r="CG40" s="13"/>
    </row>
    <row r="41" spans="1:85" x14ac:dyDescent="0.3">
      <c r="A41" s="13"/>
      <c r="B41" s="8">
        <f t="shared" si="21"/>
        <v>44382</v>
      </c>
      <c r="C41" s="4" t="str">
        <f t="shared" si="15"/>
        <v>Mo</v>
      </c>
      <c r="D41" s="4" t="str">
        <f>IF(WEEKDAY(B41)=2,"KW "&amp;WEEKNUM(B41)&amp;" ","")&amp;IF(ISERROR(VLOOKUP(B41,tblTermine[],2,FALSE)),"",VLOOKUP(B41,tblTermine[],2,FALSE)&amp;" ")&amp;IF(ISERROR(VLOOKUP(B41,tblFeiertage[],2,FALSE)),"",VLOOKUP(B41,tblFeiertage[],2,FALSE)&amp;" ")&amp;IF(ISERROR(VLOOKUP(B41,tblBesondereTage[],2,FALSE)),"",VLOOKUP(B41,tblBesondereTage[],2,FALSE)&amp;" ")</f>
        <v xml:space="preserve">KW 28 </v>
      </c>
      <c r="E41" s="5"/>
      <c r="F41" s="5"/>
      <c r="G41" s="5"/>
      <c r="H41" s="9"/>
      <c r="I41" t="str">
        <f>IF(ISERROR(VLOOKUP(B41,tblTermine[],2,FALSE)),"",VLOOKUP(B41,tblTermine[],2,FALSE))</f>
        <v/>
      </c>
      <c r="J41" s="26">
        <f>IF(ISERROR(VLOOKUP(B41,tblSchulferien[],1,FALSE)),"0","1")+IF(C41="So",10,0)++IF(C41="Sa",5,0)+IF(ISERROR(VLOOKUP(B41,tblFeiertage[],2,FALSE)),"0","20")</f>
        <v>0</v>
      </c>
      <c r="K41">
        <f>IF(ISERROR(VLOOKUP(B41,tbl_UrlaubMA1[],1,FALSE)),0,"100")</f>
        <v>0</v>
      </c>
      <c r="L41">
        <f>IF(ISERROR(VLOOKUP(B41,tbl_UrlaubMA2[],1,FALSE)),0,"100")</f>
        <v>0</v>
      </c>
      <c r="M41">
        <f>IF(ISERROR(VLOOKUP(B41,tbl_UrlaubMA3[],1,FALSE)),0,"100")</f>
        <v>0</v>
      </c>
      <c r="N41">
        <f>IF(ISERROR(VLOOKUP(B41,tbl_UrlaubMA4[],1,FALSE)),0,"100")</f>
        <v>0</v>
      </c>
      <c r="O41" s="13"/>
      <c r="P41" s="8">
        <f t="shared" si="22"/>
        <v>44413</v>
      </c>
      <c r="Q41" s="4" t="str">
        <f t="shared" si="16"/>
        <v>Do</v>
      </c>
      <c r="R41" s="4" t="str">
        <f>IF(WEEKDAY(P41)=2,"KW "&amp;WEEKNUM(P41)&amp;" ","")&amp;IF(ISERROR(VLOOKUP(P41,tblTermine[],2,FALSE)),"",VLOOKUP(P41,tblTermine[],2,FALSE)&amp;" ")&amp;IF(ISERROR(VLOOKUP(P41,tblFeiertage[],2,FALSE)),"",VLOOKUP(P41,tblFeiertage[],2,FALSE)&amp;" ")&amp;IF(ISERROR(VLOOKUP(P41,tblBesondereTage[],2,FALSE)),"",VLOOKUP(P41,tblBesondereTage[],2,FALSE)&amp;" ")</f>
        <v/>
      </c>
      <c r="S41" s="5"/>
      <c r="T41" s="5"/>
      <c r="U41" s="5"/>
      <c r="V41" s="5"/>
      <c r="W41" s="25" t="str">
        <f>IF(ISERROR(VLOOKUP(P41,tblTermine[],2,FALSE)),"",VLOOKUP(P41,tblTermine[],2,FALSE))</f>
        <v/>
      </c>
      <c r="X41" s="26">
        <f>IF(ISERROR(VLOOKUP(P41,tblSchulferien[],1,FALSE)),"0","1")+IF(Q41="So",10,0)++IF(Q41="Sa",5,0)+IF(ISERROR(VLOOKUP(P41,tblFeiertage[],2,FALSE)),"0","20")</f>
        <v>1</v>
      </c>
      <c r="Y41" s="25">
        <f>IF(ISERROR(VLOOKUP(P41,tbl_UrlaubMA1[],1,FALSE)),0,"100")</f>
        <v>0</v>
      </c>
      <c r="Z41" s="25">
        <f>IF(ISERROR(VLOOKUP(P41,tbl_UrlaubMA2[],1,FALSE)),0,"100")</f>
        <v>0</v>
      </c>
      <c r="AA41" s="25">
        <f>IF(ISERROR(VLOOKUP(P41,tbl_UrlaubMA3[],1,FALSE)),0,"100")</f>
        <v>0</v>
      </c>
      <c r="AB41" s="25">
        <f>IF(ISERROR(VLOOKUP(P41,tbl_UrlaubMA4[],1,FALSE)),0,"100")</f>
        <v>0</v>
      </c>
      <c r="AC41" s="13"/>
      <c r="AD41" s="8">
        <f t="shared" si="23"/>
        <v>44444</v>
      </c>
      <c r="AE41" s="4" t="str">
        <f t="shared" si="17"/>
        <v>So</v>
      </c>
      <c r="AF41" s="4" t="str">
        <f>IF(WEEKDAY(AD41)=2,"KW "&amp;WEEKNUM(AD41)&amp;" ","")&amp;IF(ISERROR(VLOOKUP(AD41,tblTermine[],2,FALSE)),"",VLOOKUP(AD41,tblTermine[],2,FALSE)&amp;" ")&amp;IF(ISERROR(VLOOKUP(AD41,tblFeiertage[],2,FALSE)),"",VLOOKUP(AD41,tblFeiertage[],2,FALSE)&amp;" ")&amp;IF(ISERROR(VLOOKUP(AD41,tblBesondereTage[],2,FALSE)),"",VLOOKUP(AD41,tblBesondereTage[],2,FALSE)&amp;" ")</f>
        <v/>
      </c>
      <c r="AG41" s="5"/>
      <c r="AH41" s="5"/>
      <c r="AI41" s="5"/>
      <c r="AJ41" s="9"/>
      <c r="AK41" t="str">
        <f>IF(ISERROR(VLOOKUP(AD41,tblTermine[],2,FALSE)),"",VLOOKUP(AD41,tblTermine[],2,FALSE))</f>
        <v/>
      </c>
      <c r="AL41" s="26">
        <f>IF(ISERROR(VLOOKUP(AD41,tblSchulferien[],1,FALSE)),"0","1")+IF(AE41="So",10,0)++IF(AE41="Sa",5,0)+IF(ISERROR(VLOOKUP(AD41,tblFeiertage[],2,FALSE)),"0","20")</f>
        <v>11</v>
      </c>
      <c r="AM41">
        <f>IF(ISERROR(VLOOKUP(AD41,tbl_UrlaubMA1[],1,FALSE)),0,"100")</f>
        <v>0</v>
      </c>
      <c r="AN41">
        <f>IF(ISERROR(VLOOKUP(AD41,tbl_UrlaubMA2[],1,FALSE)),0,"100")</f>
        <v>0</v>
      </c>
      <c r="AO41">
        <f>IF(ISERROR(VLOOKUP(AD41,tbl_UrlaubMA3[],1,FALSE)),0,"100")</f>
        <v>0</v>
      </c>
      <c r="AP41">
        <f>IF(ISERROR(VLOOKUP(AD41,tbl_UrlaubMA4[],1,FALSE)),0,"100")</f>
        <v>0</v>
      </c>
      <c r="AQ41" s="13"/>
      <c r="AR41" s="8">
        <f t="shared" si="24"/>
        <v>44474</v>
      </c>
      <c r="AS41" s="4" t="str">
        <f t="shared" si="18"/>
        <v>Di</v>
      </c>
      <c r="AT41" s="4" t="str">
        <f>IF(WEEKDAY(AR41)=2,"KW "&amp;WEEKNUM(AR41)&amp;" ","")&amp;IF(ISERROR(VLOOKUP(AR41,tblTermine[],2,FALSE)),"",VLOOKUP(AR41,tblTermine[],2,FALSE)&amp;" ")&amp;IF(ISERROR(VLOOKUP(AR41,tblFeiertage[],2,FALSE)),"",VLOOKUP(AR41,tblFeiertage[],2,FALSE)&amp;" ")&amp;IF(ISERROR(VLOOKUP(AR41,tblBesondereTage[],2,FALSE)),"",VLOOKUP(AR41,tblBesondereTage[],2,FALSE)&amp;" ")</f>
        <v/>
      </c>
      <c r="AU41" s="5"/>
      <c r="AV41" s="5"/>
      <c r="AW41" s="5"/>
      <c r="AX41" s="9"/>
      <c r="AY41" t="str">
        <f>IF(ISERROR(VLOOKUP(AR41,tblTermine[],2,FALSE)),"",VLOOKUP(AR41,tblTermine[],2,FALSE))</f>
        <v/>
      </c>
      <c r="AZ41" s="26">
        <f>IF(ISERROR(VLOOKUP(AR41,tblSchulferien[],1,FALSE)),"0","1")+IF(AS41="So",10,0)++IF(AS41="Sa",5,0)+IF(ISERROR(VLOOKUP(AR41,tblFeiertage[],2,FALSE)),"0","20")</f>
        <v>0</v>
      </c>
      <c r="BA41">
        <f>IF(ISERROR(VLOOKUP(AR41,tbl_UrlaubMA1[],1,FALSE)),0,"100")</f>
        <v>0</v>
      </c>
      <c r="BB41">
        <f>IF(ISERROR(VLOOKUP(AR41,tbl_UrlaubMA2[],1,FALSE)),0,"100")</f>
        <v>0</v>
      </c>
      <c r="BC41">
        <f>IF(ISERROR(VLOOKUP(AR41,tbl_UrlaubMA3[],1,FALSE)),0,"100")</f>
        <v>0</v>
      </c>
      <c r="BD41">
        <f>IF(ISERROR(VLOOKUP(AR41,tbl_UrlaubMA4[],1,FALSE)),0,"100")</f>
        <v>0</v>
      </c>
      <c r="BE41" s="13"/>
      <c r="BF41" s="8">
        <f t="shared" si="25"/>
        <v>44505</v>
      </c>
      <c r="BG41" s="4" t="str">
        <f t="shared" si="19"/>
        <v>Fr</v>
      </c>
      <c r="BH41" s="4" t="str">
        <f>IF(WEEKDAY(BF41)=2,"KW "&amp;WEEKNUM(BF41)&amp;" ","")&amp;IF(ISERROR(VLOOKUP(BF41,tblTermine[],2,FALSE)),"",VLOOKUP(BF41,tblTermine[],2,FALSE)&amp;" ")&amp;IF(ISERROR(VLOOKUP(BF41,tblFeiertage[],2,FALSE)),"",VLOOKUP(BF41,tblFeiertage[],2,FALSE)&amp;" ")&amp;IF(ISERROR(VLOOKUP(BF41,tblBesondereTage[],2,FALSE)),"",VLOOKUP(BF41,tblBesondereTage[],2,FALSE)&amp;" ")</f>
        <v/>
      </c>
      <c r="BI41" s="5"/>
      <c r="BJ41" s="5"/>
      <c r="BK41" s="5"/>
      <c r="BL41" s="9"/>
      <c r="BM41" t="str">
        <f>IF(ISERROR(VLOOKUP(BF41,tblTermine[],2,FALSE)),"",VLOOKUP(BF41,tblTermine[],2,FALSE))</f>
        <v/>
      </c>
      <c r="BN41" s="26">
        <f>IF(ISERROR(VLOOKUP(BF41,tblSchulferien[],1,FALSE)),"0","1")+IF(BG41="So",10,0)++IF(BG41="Sa",5,0)+IF(ISERROR(VLOOKUP(BF41,tblFeiertage[],2,FALSE)),"0","20")</f>
        <v>1</v>
      </c>
      <c r="BO41">
        <f>IF(ISERROR(VLOOKUP(BF41,tbl_UrlaubMA1[],1,FALSE)),0,"100")</f>
        <v>0</v>
      </c>
      <c r="BP41">
        <f>IF(ISERROR(VLOOKUP(BF41,tbl_UrlaubMA2[],1,FALSE)),0,"100")</f>
        <v>0</v>
      </c>
      <c r="BQ41">
        <f>IF(ISERROR(VLOOKUP(BF41,tbl_UrlaubMA3[],1,FALSE)),0,"100")</f>
        <v>0</v>
      </c>
      <c r="BR41">
        <f>IF(ISERROR(VLOOKUP(BF41,tbl_UrlaubMA4[],1,FALSE)),0,"100")</f>
        <v>0</v>
      </c>
      <c r="BS41" s="13"/>
      <c r="BT41" s="8">
        <f t="shared" si="26"/>
        <v>44535</v>
      </c>
      <c r="BU41" s="4" t="str">
        <f t="shared" si="20"/>
        <v>So</v>
      </c>
      <c r="BV41" s="4" t="str">
        <f>IF(WEEKDAY(BT41)=2,"KW "&amp;WEEKNUM(BT41)&amp;" ","")&amp;IF(ISERROR(VLOOKUP(BT41,tblTermine[],2,FALSE)),"",VLOOKUP(BT41,tblTermine[],2,FALSE)&amp;" ")&amp;IF(ISERROR(VLOOKUP(BT41,tblFeiertage[],2,FALSE)),"",VLOOKUP(BT41,tblFeiertage[],2,FALSE)&amp;" ")&amp;IF(ISERROR(VLOOKUP(BT41,tblBesondereTage[],2,FALSE)),"",VLOOKUP(BT41,tblBesondereTage[],2,FALSE)&amp;" ")</f>
        <v xml:space="preserve">2. Advent </v>
      </c>
      <c r="BW41" s="5"/>
      <c r="BX41" s="5"/>
      <c r="BY41" s="5"/>
      <c r="BZ41" s="9"/>
      <c r="CA41" t="str">
        <f>IF(ISERROR(VLOOKUP(BT41,tblTermine[],2,FALSE)),"",VLOOKUP(BT41,tblTermine[],2,FALSE))</f>
        <v/>
      </c>
      <c r="CB41" s="26">
        <f>IF(ISERROR(VLOOKUP(BT41,tblSchulferien[],1,FALSE)),"0","1")+IF(BU41="So",10,0)++IF(BU41="Sa",5,0)+IF(ISERROR(VLOOKUP(BT41,tblFeiertage[],2,FALSE)),"0","20")</f>
        <v>10</v>
      </c>
      <c r="CC41">
        <f>IF(ISERROR(VLOOKUP(BT41,tbl_UrlaubMA1[],1,FALSE)),0,"100")</f>
        <v>0</v>
      </c>
      <c r="CD41">
        <f>IF(ISERROR(VLOOKUP(BT41,tbl_UrlaubMA2[],1,FALSE)),0,"100")</f>
        <v>0</v>
      </c>
      <c r="CE41">
        <f>IF(ISERROR(VLOOKUP(BT41,tbl_UrlaubMA3[],1,FALSE)),0,"100")</f>
        <v>0</v>
      </c>
      <c r="CF41">
        <f>IF(ISERROR(VLOOKUP(BT41,tbl_UrlaubMA4[],1,FALSE)),0,"100")</f>
        <v>0</v>
      </c>
      <c r="CG41" s="13"/>
    </row>
    <row r="42" spans="1:85" x14ac:dyDescent="0.3">
      <c r="A42" s="13"/>
      <c r="B42" s="8">
        <f t="shared" si="21"/>
        <v>44383</v>
      </c>
      <c r="C42" s="4" t="str">
        <f t="shared" si="15"/>
        <v>Di</v>
      </c>
      <c r="D42" s="4" t="str">
        <f>IF(WEEKDAY(B42)=2,"KW "&amp;WEEKNUM(B42)&amp;" ","")&amp;IF(ISERROR(VLOOKUP(B42,tblTermine[],2,FALSE)),"",VLOOKUP(B42,tblTermine[],2,FALSE)&amp;" ")&amp;IF(ISERROR(VLOOKUP(B42,tblFeiertage[],2,FALSE)),"",VLOOKUP(B42,tblFeiertage[],2,FALSE)&amp;" ")&amp;IF(ISERROR(VLOOKUP(B42,tblBesondereTage[],2,FALSE)),"",VLOOKUP(B42,tblBesondereTage[],2,FALSE)&amp;" ")</f>
        <v/>
      </c>
      <c r="E42" s="5"/>
      <c r="F42" s="5"/>
      <c r="G42" s="5"/>
      <c r="H42" s="9"/>
      <c r="I42" t="str">
        <f>IF(ISERROR(VLOOKUP(B42,tblTermine[],2,FALSE)),"",VLOOKUP(B42,tblTermine[],2,FALSE))</f>
        <v/>
      </c>
      <c r="J42" s="26">
        <f>IF(ISERROR(VLOOKUP(B42,tblSchulferien[],1,FALSE)),"0","1")+IF(C42="So",10,0)++IF(C42="Sa",5,0)+IF(ISERROR(VLOOKUP(B42,tblFeiertage[],2,FALSE)),"0","20")</f>
        <v>0</v>
      </c>
      <c r="K42">
        <f>IF(ISERROR(VLOOKUP(B42,tbl_UrlaubMA1[],1,FALSE)),0,"100")</f>
        <v>0</v>
      </c>
      <c r="L42">
        <f>IF(ISERROR(VLOOKUP(B42,tbl_UrlaubMA2[],1,FALSE)),0,"100")</f>
        <v>0</v>
      </c>
      <c r="M42">
        <f>IF(ISERROR(VLOOKUP(B42,tbl_UrlaubMA3[],1,FALSE)),0,"100")</f>
        <v>0</v>
      </c>
      <c r="N42">
        <f>IF(ISERROR(VLOOKUP(B42,tbl_UrlaubMA4[],1,FALSE)),0,"100")</f>
        <v>0</v>
      </c>
      <c r="O42" s="13"/>
      <c r="P42" s="8">
        <f t="shared" si="22"/>
        <v>44414</v>
      </c>
      <c r="Q42" s="4" t="str">
        <f t="shared" si="16"/>
        <v>Fr</v>
      </c>
      <c r="R42" s="4" t="str">
        <f>IF(WEEKDAY(P42)=2,"KW "&amp;WEEKNUM(P42)&amp;" ","")&amp;IF(ISERROR(VLOOKUP(P42,tblTermine[],2,FALSE)),"",VLOOKUP(P42,tblTermine[],2,FALSE)&amp;" ")&amp;IF(ISERROR(VLOOKUP(P42,tblFeiertage[],2,FALSE)),"",VLOOKUP(P42,tblFeiertage[],2,FALSE)&amp;" ")&amp;IF(ISERROR(VLOOKUP(P42,tblBesondereTage[],2,FALSE)),"",VLOOKUP(P42,tblBesondereTage[],2,FALSE)&amp;" ")</f>
        <v/>
      </c>
      <c r="S42" s="5"/>
      <c r="T42" s="5"/>
      <c r="U42" s="5"/>
      <c r="V42" s="5"/>
      <c r="W42" s="25" t="str">
        <f>IF(ISERROR(VLOOKUP(P42,tblTermine[],2,FALSE)),"",VLOOKUP(P42,tblTermine[],2,FALSE))</f>
        <v/>
      </c>
      <c r="X42" s="26">
        <f>IF(ISERROR(VLOOKUP(P42,tblSchulferien[],1,FALSE)),"0","1")+IF(Q42="So",10,0)++IF(Q42="Sa",5,0)+IF(ISERROR(VLOOKUP(P42,tblFeiertage[],2,FALSE)),"0","20")</f>
        <v>1</v>
      </c>
      <c r="Y42" s="25">
        <f>IF(ISERROR(VLOOKUP(P42,tbl_UrlaubMA1[],1,FALSE)),0,"100")</f>
        <v>0</v>
      </c>
      <c r="Z42" s="25">
        <f>IF(ISERROR(VLOOKUP(P42,tbl_UrlaubMA2[],1,FALSE)),0,"100")</f>
        <v>0</v>
      </c>
      <c r="AA42" s="25">
        <f>IF(ISERROR(VLOOKUP(P42,tbl_UrlaubMA3[],1,FALSE)),0,"100")</f>
        <v>0</v>
      </c>
      <c r="AB42" s="25">
        <f>IF(ISERROR(VLOOKUP(P42,tbl_UrlaubMA4[],1,FALSE)),0,"100")</f>
        <v>0</v>
      </c>
      <c r="AC42" s="13"/>
      <c r="AD42" s="8">
        <f t="shared" si="23"/>
        <v>44445</v>
      </c>
      <c r="AE42" s="4" t="str">
        <f t="shared" si="17"/>
        <v>Mo</v>
      </c>
      <c r="AF42" s="4" t="str">
        <f>IF(WEEKDAY(AD42)=2,"KW "&amp;WEEKNUM(AD42)&amp;" ","")&amp;IF(ISERROR(VLOOKUP(AD42,tblTermine[],2,FALSE)),"",VLOOKUP(AD42,tblTermine[],2,FALSE)&amp;" ")&amp;IF(ISERROR(VLOOKUP(AD42,tblFeiertage[],2,FALSE)),"",VLOOKUP(AD42,tblFeiertage[],2,FALSE)&amp;" ")&amp;IF(ISERROR(VLOOKUP(AD42,tblBesondereTage[],2,FALSE)),"",VLOOKUP(AD42,tblBesondereTage[],2,FALSE)&amp;" ")</f>
        <v xml:space="preserve">KW 37 </v>
      </c>
      <c r="AG42" s="5"/>
      <c r="AH42" s="5"/>
      <c r="AI42" s="5"/>
      <c r="AJ42" s="9"/>
      <c r="AK42" t="str">
        <f>IF(ISERROR(VLOOKUP(AD42,tblTermine[],2,FALSE)),"",VLOOKUP(AD42,tblTermine[],2,FALSE))</f>
        <v/>
      </c>
      <c r="AL42" s="26">
        <f>IF(ISERROR(VLOOKUP(AD42,tblSchulferien[],1,FALSE)),"0","1")+IF(AE42="So",10,0)++IF(AE42="Sa",5,0)+IF(ISERROR(VLOOKUP(AD42,tblFeiertage[],2,FALSE)),"0","20")</f>
        <v>1</v>
      </c>
      <c r="AM42">
        <f>IF(ISERROR(VLOOKUP(AD42,tbl_UrlaubMA1[],1,FALSE)),0,"100")</f>
        <v>0</v>
      </c>
      <c r="AN42">
        <f>IF(ISERROR(VLOOKUP(AD42,tbl_UrlaubMA2[],1,FALSE)),0,"100")</f>
        <v>0</v>
      </c>
      <c r="AO42">
        <f>IF(ISERROR(VLOOKUP(AD42,tbl_UrlaubMA3[],1,FALSE)),0,"100")</f>
        <v>0</v>
      </c>
      <c r="AP42">
        <f>IF(ISERROR(VLOOKUP(AD42,tbl_UrlaubMA4[],1,FALSE)),0,"100")</f>
        <v>0</v>
      </c>
      <c r="AQ42" s="13"/>
      <c r="AR42" s="8">
        <f t="shared" si="24"/>
        <v>44475</v>
      </c>
      <c r="AS42" s="4" t="str">
        <f t="shared" si="18"/>
        <v>Mi</v>
      </c>
      <c r="AT42" s="4" t="str">
        <f>IF(WEEKDAY(AR42)=2,"KW "&amp;WEEKNUM(AR42)&amp;" ","")&amp;IF(ISERROR(VLOOKUP(AR42,tblTermine[],2,FALSE)),"",VLOOKUP(AR42,tblTermine[],2,FALSE)&amp;" ")&amp;IF(ISERROR(VLOOKUP(AR42,tblFeiertage[],2,FALSE)),"",VLOOKUP(AR42,tblFeiertage[],2,FALSE)&amp;" ")&amp;IF(ISERROR(VLOOKUP(AR42,tblBesondereTage[],2,FALSE)),"",VLOOKUP(AR42,tblBesondereTage[],2,FALSE)&amp;" ")</f>
        <v/>
      </c>
      <c r="AU42" s="5"/>
      <c r="AV42" s="5"/>
      <c r="AW42" s="5"/>
      <c r="AX42" s="9"/>
      <c r="AY42" t="str">
        <f>IF(ISERROR(VLOOKUP(AR42,tblTermine[],2,FALSE)),"",VLOOKUP(AR42,tblTermine[],2,FALSE))</f>
        <v/>
      </c>
      <c r="AZ42" s="26">
        <f>IF(ISERROR(VLOOKUP(AR42,tblSchulferien[],1,FALSE)),"0","1")+IF(AS42="So",10,0)++IF(AS42="Sa",5,0)+IF(ISERROR(VLOOKUP(AR42,tblFeiertage[],2,FALSE)),"0","20")</f>
        <v>0</v>
      </c>
      <c r="BA42">
        <f>IF(ISERROR(VLOOKUP(AR42,tbl_UrlaubMA1[],1,FALSE)),0,"100")</f>
        <v>0</v>
      </c>
      <c r="BB42">
        <f>IF(ISERROR(VLOOKUP(AR42,tbl_UrlaubMA2[],1,FALSE)),0,"100")</f>
        <v>0</v>
      </c>
      <c r="BC42">
        <f>IF(ISERROR(VLOOKUP(AR42,tbl_UrlaubMA3[],1,FALSE)),0,"100")</f>
        <v>0</v>
      </c>
      <c r="BD42">
        <f>IF(ISERROR(VLOOKUP(AR42,tbl_UrlaubMA4[],1,FALSE)),0,"100")</f>
        <v>0</v>
      </c>
      <c r="BE42" s="13"/>
      <c r="BF42" s="8">
        <f t="shared" si="25"/>
        <v>44506</v>
      </c>
      <c r="BG42" s="4" t="str">
        <f t="shared" si="19"/>
        <v>Sa</v>
      </c>
      <c r="BH42" s="4" t="str">
        <f>IF(WEEKDAY(BF42)=2,"KW "&amp;WEEKNUM(BF42)&amp;" ","")&amp;IF(ISERROR(VLOOKUP(BF42,tblTermine[],2,FALSE)),"",VLOOKUP(BF42,tblTermine[],2,FALSE)&amp;" ")&amp;IF(ISERROR(VLOOKUP(BF42,tblFeiertage[],2,FALSE)),"",VLOOKUP(BF42,tblFeiertage[],2,FALSE)&amp;" ")&amp;IF(ISERROR(VLOOKUP(BF42,tblBesondereTage[],2,FALSE)),"",VLOOKUP(BF42,tblBesondereTage[],2,FALSE)&amp;" ")</f>
        <v/>
      </c>
      <c r="BI42" s="5"/>
      <c r="BJ42" s="5"/>
      <c r="BK42" s="5"/>
      <c r="BL42" s="9"/>
      <c r="BM42" t="str">
        <f>IF(ISERROR(VLOOKUP(BF42,tblTermine[],2,FALSE)),"",VLOOKUP(BF42,tblTermine[],2,FALSE))</f>
        <v/>
      </c>
      <c r="BN42" s="26">
        <f>IF(ISERROR(VLOOKUP(BF42,tblSchulferien[],1,FALSE)),"0","1")+IF(BG42="So",10,0)++IF(BG42="Sa",5,0)+IF(ISERROR(VLOOKUP(BF42,tblFeiertage[],2,FALSE)),"0","20")</f>
        <v>5</v>
      </c>
      <c r="BO42">
        <f>IF(ISERROR(VLOOKUP(BF42,tbl_UrlaubMA1[],1,FALSE)),0,"100")</f>
        <v>0</v>
      </c>
      <c r="BP42">
        <f>IF(ISERROR(VLOOKUP(BF42,tbl_UrlaubMA2[],1,FALSE)),0,"100")</f>
        <v>0</v>
      </c>
      <c r="BQ42">
        <f>IF(ISERROR(VLOOKUP(BF42,tbl_UrlaubMA3[],1,FALSE)),0,"100")</f>
        <v>0</v>
      </c>
      <c r="BR42">
        <f>IF(ISERROR(VLOOKUP(BF42,tbl_UrlaubMA4[],1,FALSE)),0,"100")</f>
        <v>0</v>
      </c>
      <c r="BS42" s="13"/>
      <c r="BT42" s="8">
        <f t="shared" si="26"/>
        <v>44536</v>
      </c>
      <c r="BU42" s="4" t="str">
        <f t="shared" si="20"/>
        <v>Mo</v>
      </c>
      <c r="BV42" s="4" t="str">
        <f>IF(WEEKDAY(BT42)=2,"KW "&amp;WEEKNUM(BT42)&amp;" ","")&amp;IF(ISERROR(VLOOKUP(BT42,tblTermine[],2,FALSE)),"",VLOOKUP(BT42,tblTermine[],2,FALSE)&amp;" ")&amp;IF(ISERROR(VLOOKUP(BT42,tblFeiertage[],2,FALSE)),"",VLOOKUP(BT42,tblFeiertage[],2,FALSE)&amp;" ")&amp;IF(ISERROR(VLOOKUP(BT42,tblBesondereTage[],2,FALSE)),"",VLOOKUP(BT42,tblBesondereTage[],2,FALSE)&amp;" ")</f>
        <v xml:space="preserve">KW 50 Nikolaus </v>
      </c>
      <c r="BW42" s="5"/>
      <c r="BX42" s="5"/>
      <c r="BY42" s="5"/>
      <c r="BZ42" s="9"/>
      <c r="CA42" t="str">
        <f>IF(ISERROR(VLOOKUP(BT42,tblTermine[],2,FALSE)),"",VLOOKUP(BT42,tblTermine[],2,FALSE))</f>
        <v/>
      </c>
      <c r="CB42" s="26">
        <f>IF(ISERROR(VLOOKUP(BT42,tblSchulferien[],1,FALSE)),"0","1")+IF(BU42="So",10,0)++IF(BU42="Sa",5,0)+IF(ISERROR(VLOOKUP(BT42,tblFeiertage[],2,FALSE)),"0","20")</f>
        <v>0</v>
      </c>
      <c r="CC42">
        <f>IF(ISERROR(VLOOKUP(BT42,tbl_UrlaubMA1[],1,FALSE)),0,"100")</f>
        <v>0</v>
      </c>
      <c r="CD42">
        <f>IF(ISERROR(VLOOKUP(BT42,tbl_UrlaubMA2[],1,FALSE)),0,"100")</f>
        <v>0</v>
      </c>
      <c r="CE42">
        <f>IF(ISERROR(VLOOKUP(BT42,tbl_UrlaubMA3[],1,FALSE)),0,"100")</f>
        <v>0</v>
      </c>
      <c r="CF42">
        <f>IF(ISERROR(VLOOKUP(BT42,tbl_UrlaubMA4[],1,FALSE)),0,"100")</f>
        <v>0</v>
      </c>
      <c r="CG42" s="13"/>
    </row>
    <row r="43" spans="1:85" x14ac:dyDescent="0.3">
      <c r="A43" s="13"/>
      <c r="B43" s="8">
        <f t="shared" si="21"/>
        <v>44384</v>
      </c>
      <c r="C43" s="4" t="str">
        <f t="shared" si="15"/>
        <v>Mi</v>
      </c>
      <c r="D43" s="4" t="str">
        <f>IF(WEEKDAY(B43)=2,"KW "&amp;WEEKNUM(B43)&amp;" ","")&amp;IF(ISERROR(VLOOKUP(B43,tblTermine[],2,FALSE)),"",VLOOKUP(B43,tblTermine[],2,FALSE)&amp;" ")&amp;IF(ISERROR(VLOOKUP(B43,tblFeiertage[],2,FALSE)),"",VLOOKUP(B43,tblFeiertage[],2,FALSE)&amp;" ")&amp;IF(ISERROR(VLOOKUP(B43,tblBesondereTage[],2,FALSE)),"",VLOOKUP(B43,tblBesondereTage[],2,FALSE)&amp;" ")</f>
        <v/>
      </c>
      <c r="E43" s="5"/>
      <c r="F43" s="5"/>
      <c r="G43" s="5"/>
      <c r="H43" s="9"/>
      <c r="I43" t="str">
        <f>IF(ISERROR(VLOOKUP(B43,tblTermine[],2,FALSE)),"",VLOOKUP(B43,tblTermine[],2,FALSE))</f>
        <v/>
      </c>
      <c r="J43" s="26">
        <f>IF(ISERROR(VLOOKUP(B43,tblSchulferien[],1,FALSE)),"0","1")+IF(C43="So",10,0)++IF(C43="Sa",5,0)+IF(ISERROR(VLOOKUP(B43,tblFeiertage[],2,FALSE)),"0","20")</f>
        <v>0</v>
      </c>
      <c r="K43">
        <f>IF(ISERROR(VLOOKUP(B43,tbl_UrlaubMA1[],1,FALSE)),0,"100")</f>
        <v>0</v>
      </c>
      <c r="L43">
        <f>IF(ISERROR(VLOOKUP(B43,tbl_UrlaubMA2[],1,FALSE)),0,"100")</f>
        <v>0</v>
      </c>
      <c r="M43">
        <f>IF(ISERROR(VLOOKUP(B43,tbl_UrlaubMA3[],1,FALSE)),0,"100")</f>
        <v>0</v>
      </c>
      <c r="N43">
        <f>IF(ISERROR(VLOOKUP(B43,tbl_UrlaubMA4[],1,FALSE)),0,"100")</f>
        <v>0</v>
      </c>
      <c r="O43" s="13"/>
      <c r="P43" s="8">
        <f t="shared" si="22"/>
        <v>44415</v>
      </c>
      <c r="Q43" s="4" t="str">
        <f t="shared" si="16"/>
        <v>Sa</v>
      </c>
      <c r="R43" s="4" t="str">
        <f>IF(WEEKDAY(P43)=2,"KW "&amp;WEEKNUM(P43)&amp;" ","")&amp;IF(ISERROR(VLOOKUP(P43,tblTermine[],2,FALSE)),"",VLOOKUP(P43,tblTermine[],2,FALSE)&amp;" ")&amp;IF(ISERROR(VLOOKUP(P43,tblFeiertage[],2,FALSE)),"",VLOOKUP(P43,tblFeiertage[],2,FALSE)&amp;" ")&amp;IF(ISERROR(VLOOKUP(P43,tblBesondereTage[],2,FALSE)),"",VLOOKUP(P43,tblBesondereTage[],2,FALSE)&amp;" ")</f>
        <v/>
      </c>
      <c r="S43" s="5"/>
      <c r="T43" s="5"/>
      <c r="U43" s="5"/>
      <c r="V43" s="5"/>
      <c r="W43" s="25" t="str">
        <f>IF(ISERROR(VLOOKUP(P43,tblTermine[],2,FALSE)),"",VLOOKUP(P43,tblTermine[],2,FALSE))</f>
        <v/>
      </c>
      <c r="X43" s="26">
        <f>IF(ISERROR(VLOOKUP(P43,tblSchulferien[],1,FALSE)),"0","1")+IF(Q43="So",10,0)++IF(Q43="Sa",5,0)+IF(ISERROR(VLOOKUP(P43,tblFeiertage[],2,FALSE)),"0","20")</f>
        <v>6</v>
      </c>
      <c r="Y43" s="25">
        <f>IF(ISERROR(VLOOKUP(P43,tbl_UrlaubMA1[],1,FALSE)),0,"100")</f>
        <v>0</v>
      </c>
      <c r="Z43" s="25">
        <f>IF(ISERROR(VLOOKUP(P43,tbl_UrlaubMA2[],1,FALSE)),0,"100")</f>
        <v>0</v>
      </c>
      <c r="AA43" s="25">
        <f>IF(ISERROR(VLOOKUP(P43,tbl_UrlaubMA3[],1,FALSE)),0,"100")</f>
        <v>0</v>
      </c>
      <c r="AB43" s="25">
        <f>IF(ISERROR(VLOOKUP(P43,tbl_UrlaubMA4[],1,FALSE)),0,"100")</f>
        <v>0</v>
      </c>
      <c r="AC43" s="13"/>
      <c r="AD43" s="8">
        <f t="shared" si="23"/>
        <v>44446</v>
      </c>
      <c r="AE43" s="4" t="str">
        <f t="shared" si="17"/>
        <v>Di</v>
      </c>
      <c r="AF43" s="4" t="str">
        <f>IF(WEEKDAY(AD43)=2,"KW "&amp;WEEKNUM(AD43)&amp;" ","")&amp;IF(ISERROR(VLOOKUP(AD43,tblTermine[],2,FALSE)),"",VLOOKUP(AD43,tblTermine[],2,FALSE)&amp;" ")&amp;IF(ISERROR(VLOOKUP(AD43,tblFeiertage[],2,FALSE)),"",VLOOKUP(AD43,tblFeiertage[],2,FALSE)&amp;" ")&amp;IF(ISERROR(VLOOKUP(AD43,tblBesondereTage[],2,FALSE)),"",VLOOKUP(AD43,tblBesondereTage[],2,FALSE)&amp;" ")</f>
        <v/>
      </c>
      <c r="AG43" s="5"/>
      <c r="AH43" s="5"/>
      <c r="AI43" s="5"/>
      <c r="AJ43" s="9"/>
      <c r="AK43" t="str">
        <f>IF(ISERROR(VLOOKUP(AD43,tblTermine[],2,FALSE)),"",VLOOKUP(AD43,tblTermine[],2,FALSE))</f>
        <v/>
      </c>
      <c r="AL43" s="26">
        <f>IF(ISERROR(VLOOKUP(AD43,tblSchulferien[],1,FALSE)),"0","1")+IF(AE43="So",10,0)++IF(AE43="Sa",5,0)+IF(ISERROR(VLOOKUP(AD43,tblFeiertage[],2,FALSE)),"0","20")</f>
        <v>1</v>
      </c>
      <c r="AM43">
        <f>IF(ISERROR(VLOOKUP(AD43,tbl_UrlaubMA1[],1,FALSE)),0,"100")</f>
        <v>0</v>
      </c>
      <c r="AN43">
        <f>IF(ISERROR(VLOOKUP(AD43,tbl_UrlaubMA2[],1,FALSE)),0,"100")</f>
        <v>0</v>
      </c>
      <c r="AO43">
        <f>IF(ISERROR(VLOOKUP(AD43,tbl_UrlaubMA3[],1,FALSE)),0,"100")</f>
        <v>0</v>
      </c>
      <c r="AP43">
        <f>IF(ISERROR(VLOOKUP(AD43,tbl_UrlaubMA4[],1,FALSE)),0,"100")</f>
        <v>0</v>
      </c>
      <c r="AQ43" s="13"/>
      <c r="AR43" s="8">
        <f t="shared" si="24"/>
        <v>44476</v>
      </c>
      <c r="AS43" s="4" t="str">
        <f t="shared" si="18"/>
        <v>Do</v>
      </c>
      <c r="AT43" s="4" t="str">
        <f>IF(WEEKDAY(AR43)=2,"KW "&amp;WEEKNUM(AR43)&amp;" ","")&amp;IF(ISERROR(VLOOKUP(AR43,tblTermine[],2,FALSE)),"",VLOOKUP(AR43,tblTermine[],2,FALSE)&amp;" ")&amp;IF(ISERROR(VLOOKUP(AR43,tblFeiertage[],2,FALSE)),"",VLOOKUP(AR43,tblFeiertage[],2,FALSE)&amp;" ")&amp;IF(ISERROR(VLOOKUP(AR43,tblBesondereTage[],2,FALSE)),"",VLOOKUP(AR43,tblBesondereTage[],2,FALSE)&amp;" ")</f>
        <v/>
      </c>
      <c r="AU43" s="5"/>
      <c r="AV43" s="5"/>
      <c r="AW43" s="5"/>
      <c r="AX43" s="9"/>
      <c r="AY43" t="str">
        <f>IF(ISERROR(VLOOKUP(AR43,tblTermine[],2,FALSE)),"",VLOOKUP(AR43,tblTermine[],2,FALSE))</f>
        <v/>
      </c>
      <c r="AZ43" s="26">
        <f>IF(ISERROR(VLOOKUP(AR43,tblSchulferien[],1,FALSE)),"0","1")+IF(AS43="So",10,0)++IF(AS43="Sa",5,0)+IF(ISERROR(VLOOKUP(AR43,tblFeiertage[],2,FALSE)),"0","20")</f>
        <v>0</v>
      </c>
      <c r="BA43">
        <f>IF(ISERROR(VLOOKUP(AR43,tbl_UrlaubMA1[],1,FALSE)),0,"100")</f>
        <v>0</v>
      </c>
      <c r="BB43">
        <f>IF(ISERROR(VLOOKUP(AR43,tbl_UrlaubMA2[],1,FALSE)),0,"100")</f>
        <v>0</v>
      </c>
      <c r="BC43">
        <f>IF(ISERROR(VLOOKUP(AR43,tbl_UrlaubMA3[],1,FALSE)),0,"100")</f>
        <v>0</v>
      </c>
      <c r="BD43">
        <f>IF(ISERROR(VLOOKUP(AR43,tbl_UrlaubMA4[],1,FALSE)),0,"100")</f>
        <v>0</v>
      </c>
      <c r="BE43" s="13"/>
      <c r="BF43" s="8">
        <f t="shared" si="25"/>
        <v>44507</v>
      </c>
      <c r="BG43" s="4" t="str">
        <f t="shared" si="19"/>
        <v>So</v>
      </c>
      <c r="BH43" s="4" t="str">
        <f>IF(WEEKDAY(BF43)=2,"KW "&amp;WEEKNUM(BF43)&amp;" ","")&amp;IF(ISERROR(VLOOKUP(BF43,tblTermine[],2,FALSE)),"",VLOOKUP(BF43,tblTermine[],2,FALSE)&amp;" ")&amp;IF(ISERROR(VLOOKUP(BF43,tblFeiertage[],2,FALSE)),"",VLOOKUP(BF43,tblFeiertage[],2,FALSE)&amp;" ")&amp;IF(ISERROR(VLOOKUP(BF43,tblBesondereTage[],2,FALSE)),"",VLOOKUP(BF43,tblBesondereTage[],2,FALSE)&amp;" ")</f>
        <v/>
      </c>
      <c r="BI43" s="5"/>
      <c r="BJ43" s="5"/>
      <c r="BK43" s="5"/>
      <c r="BL43" s="9"/>
      <c r="BM43" t="str">
        <f>IF(ISERROR(VLOOKUP(BF43,tblTermine[],2,FALSE)),"",VLOOKUP(BF43,tblTermine[],2,FALSE))</f>
        <v/>
      </c>
      <c r="BN43" s="26">
        <f>IF(ISERROR(VLOOKUP(BF43,tblSchulferien[],1,FALSE)),"0","1")+IF(BG43="So",10,0)++IF(BG43="Sa",5,0)+IF(ISERROR(VLOOKUP(BF43,tblFeiertage[],2,FALSE)),"0","20")</f>
        <v>10</v>
      </c>
      <c r="BO43">
        <f>IF(ISERROR(VLOOKUP(BF43,tbl_UrlaubMA1[],1,FALSE)),0,"100")</f>
        <v>0</v>
      </c>
      <c r="BP43">
        <f>IF(ISERROR(VLOOKUP(BF43,tbl_UrlaubMA2[],1,FALSE)),0,"100")</f>
        <v>0</v>
      </c>
      <c r="BQ43">
        <f>IF(ISERROR(VLOOKUP(BF43,tbl_UrlaubMA3[],1,FALSE)),0,"100")</f>
        <v>0</v>
      </c>
      <c r="BR43">
        <f>IF(ISERROR(VLOOKUP(BF43,tbl_UrlaubMA4[],1,FALSE)),0,"100")</f>
        <v>0</v>
      </c>
      <c r="BS43" s="13"/>
      <c r="BT43" s="8">
        <f t="shared" si="26"/>
        <v>44537</v>
      </c>
      <c r="BU43" s="4" t="str">
        <f t="shared" si="20"/>
        <v>Di</v>
      </c>
      <c r="BV43" s="4" t="str">
        <f>IF(WEEKDAY(BT43)=2,"KW "&amp;WEEKNUM(BT43)&amp;" ","")&amp;IF(ISERROR(VLOOKUP(BT43,tblTermine[],2,FALSE)),"",VLOOKUP(BT43,tblTermine[],2,FALSE)&amp;" ")&amp;IF(ISERROR(VLOOKUP(BT43,tblFeiertage[],2,FALSE)),"",VLOOKUP(BT43,tblFeiertage[],2,FALSE)&amp;" ")&amp;IF(ISERROR(VLOOKUP(BT43,tblBesondereTage[],2,FALSE)),"",VLOOKUP(BT43,tblBesondereTage[],2,FALSE)&amp;" ")</f>
        <v/>
      </c>
      <c r="BW43" s="5"/>
      <c r="BX43" s="5"/>
      <c r="BY43" s="5"/>
      <c r="BZ43" s="9"/>
      <c r="CA43" t="str">
        <f>IF(ISERROR(VLOOKUP(BT43,tblTermine[],2,FALSE)),"",VLOOKUP(BT43,tblTermine[],2,FALSE))</f>
        <v/>
      </c>
      <c r="CB43" s="26">
        <f>IF(ISERROR(VLOOKUP(BT43,tblSchulferien[],1,FALSE)),"0","1")+IF(BU43="So",10,0)++IF(BU43="Sa",5,0)+IF(ISERROR(VLOOKUP(BT43,tblFeiertage[],2,FALSE)),"0","20")</f>
        <v>0</v>
      </c>
      <c r="CC43">
        <f>IF(ISERROR(VLOOKUP(BT43,tbl_UrlaubMA1[],1,FALSE)),0,"100")</f>
        <v>0</v>
      </c>
      <c r="CD43">
        <f>IF(ISERROR(VLOOKUP(BT43,tbl_UrlaubMA2[],1,FALSE)),0,"100")</f>
        <v>0</v>
      </c>
      <c r="CE43">
        <f>IF(ISERROR(VLOOKUP(BT43,tbl_UrlaubMA3[],1,FALSE)),0,"100")</f>
        <v>0</v>
      </c>
      <c r="CF43">
        <f>IF(ISERROR(VLOOKUP(BT43,tbl_UrlaubMA4[],1,FALSE)),0,"100")</f>
        <v>0</v>
      </c>
      <c r="CG43" s="13"/>
    </row>
    <row r="44" spans="1:85" x14ac:dyDescent="0.3">
      <c r="A44" s="13"/>
      <c r="B44" s="8">
        <f t="shared" si="21"/>
        <v>44385</v>
      </c>
      <c r="C44" s="4" t="str">
        <f t="shared" si="15"/>
        <v>Do</v>
      </c>
      <c r="D44" s="4" t="str">
        <f>IF(WEEKDAY(B44)=2,"KW "&amp;WEEKNUM(B44)&amp;" ","")&amp;IF(ISERROR(VLOOKUP(B44,tblTermine[],2,FALSE)),"",VLOOKUP(B44,tblTermine[],2,FALSE)&amp;" ")&amp;IF(ISERROR(VLOOKUP(B44,tblFeiertage[],2,FALSE)),"",VLOOKUP(B44,tblFeiertage[],2,FALSE)&amp;" ")&amp;IF(ISERROR(VLOOKUP(B44,tblBesondereTage[],2,FALSE)),"",VLOOKUP(B44,tblBesondereTage[],2,FALSE)&amp;" ")</f>
        <v/>
      </c>
      <c r="E44" s="5"/>
      <c r="F44" s="5"/>
      <c r="G44" s="5"/>
      <c r="H44" s="9"/>
      <c r="I44" t="str">
        <f>IF(ISERROR(VLOOKUP(B44,tblTermine[],2,FALSE)),"",VLOOKUP(B44,tblTermine[],2,FALSE))</f>
        <v/>
      </c>
      <c r="J44" s="26">
        <f>IF(ISERROR(VLOOKUP(B44,tblSchulferien[],1,FALSE)),"0","1")+IF(C44="So",10,0)++IF(C44="Sa",5,0)+IF(ISERROR(VLOOKUP(B44,tblFeiertage[],2,FALSE)),"0","20")</f>
        <v>0</v>
      </c>
      <c r="K44">
        <f>IF(ISERROR(VLOOKUP(B44,tbl_UrlaubMA1[],1,FALSE)),0,"100")</f>
        <v>0</v>
      </c>
      <c r="L44">
        <f>IF(ISERROR(VLOOKUP(B44,tbl_UrlaubMA2[],1,FALSE)),0,"100")</f>
        <v>0</v>
      </c>
      <c r="M44">
        <f>IF(ISERROR(VLOOKUP(B44,tbl_UrlaubMA3[],1,FALSE)),0,"100")</f>
        <v>0</v>
      </c>
      <c r="N44">
        <f>IF(ISERROR(VLOOKUP(B44,tbl_UrlaubMA4[],1,FALSE)),0,"100")</f>
        <v>0</v>
      </c>
      <c r="O44" s="13"/>
      <c r="P44" s="8">
        <f t="shared" si="22"/>
        <v>44416</v>
      </c>
      <c r="Q44" s="4" t="str">
        <f t="shared" si="16"/>
        <v>So</v>
      </c>
      <c r="R44" s="4" t="str">
        <f>IF(WEEKDAY(P44)=2,"KW "&amp;WEEKNUM(P44)&amp;" ","")&amp;IF(ISERROR(VLOOKUP(P44,tblTermine[],2,FALSE)),"",VLOOKUP(P44,tblTermine[],2,FALSE)&amp;" ")&amp;IF(ISERROR(VLOOKUP(P44,tblFeiertage[],2,FALSE)),"",VLOOKUP(P44,tblFeiertage[],2,FALSE)&amp;" ")&amp;IF(ISERROR(VLOOKUP(P44,tblBesondereTage[],2,FALSE)),"",VLOOKUP(P44,tblBesondereTage[],2,FALSE)&amp;" ")</f>
        <v/>
      </c>
      <c r="S44" s="5"/>
      <c r="T44" s="5"/>
      <c r="U44" s="5"/>
      <c r="V44" s="5"/>
      <c r="W44" s="25" t="str">
        <f>IF(ISERROR(VLOOKUP(P44,tblTermine[],2,FALSE)),"",VLOOKUP(P44,tblTermine[],2,FALSE))</f>
        <v/>
      </c>
      <c r="X44" s="26">
        <f>IF(ISERROR(VLOOKUP(P44,tblSchulferien[],1,FALSE)),"0","1")+IF(Q44="So",10,0)++IF(Q44="Sa",5,0)+IF(ISERROR(VLOOKUP(P44,tblFeiertage[],2,FALSE)),"0","20")</f>
        <v>11</v>
      </c>
      <c r="Y44" s="25">
        <f>IF(ISERROR(VLOOKUP(P44,tbl_UrlaubMA1[],1,FALSE)),0,"100")</f>
        <v>0</v>
      </c>
      <c r="Z44" s="25">
        <f>IF(ISERROR(VLOOKUP(P44,tbl_UrlaubMA2[],1,FALSE)),0,"100")</f>
        <v>0</v>
      </c>
      <c r="AA44" s="25">
        <f>IF(ISERROR(VLOOKUP(P44,tbl_UrlaubMA3[],1,FALSE)),0,"100")</f>
        <v>0</v>
      </c>
      <c r="AB44" s="25">
        <f>IF(ISERROR(VLOOKUP(P44,tbl_UrlaubMA4[],1,FALSE)),0,"100")</f>
        <v>0</v>
      </c>
      <c r="AC44" s="13"/>
      <c r="AD44" s="8">
        <f t="shared" si="23"/>
        <v>44447</v>
      </c>
      <c r="AE44" s="4" t="str">
        <f t="shared" si="17"/>
        <v>Mi</v>
      </c>
      <c r="AF44" s="4" t="str">
        <f>IF(WEEKDAY(AD44)=2,"KW "&amp;WEEKNUM(AD44)&amp;" ","")&amp;IF(ISERROR(VLOOKUP(AD44,tblTermine[],2,FALSE)),"",VLOOKUP(AD44,tblTermine[],2,FALSE)&amp;" ")&amp;IF(ISERROR(VLOOKUP(AD44,tblFeiertage[],2,FALSE)),"",VLOOKUP(AD44,tblFeiertage[],2,FALSE)&amp;" ")&amp;IF(ISERROR(VLOOKUP(AD44,tblBesondereTage[],2,FALSE)),"",VLOOKUP(AD44,tblBesondereTage[],2,FALSE)&amp;" ")</f>
        <v/>
      </c>
      <c r="AG44" s="5"/>
      <c r="AH44" s="5"/>
      <c r="AI44" s="5"/>
      <c r="AJ44" s="9"/>
      <c r="AK44" t="str">
        <f>IF(ISERROR(VLOOKUP(AD44,tblTermine[],2,FALSE)),"",VLOOKUP(AD44,tblTermine[],2,FALSE))</f>
        <v/>
      </c>
      <c r="AL44" s="26">
        <f>IF(ISERROR(VLOOKUP(AD44,tblSchulferien[],1,FALSE)),"0","1")+IF(AE44="So",10,0)++IF(AE44="Sa",5,0)+IF(ISERROR(VLOOKUP(AD44,tblFeiertage[],2,FALSE)),"0","20")</f>
        <v>1</v>
      </c>
      <c r="AM44">
        <f>IF(ISERROR(VLOOKUP(AD44,tbl_UrlaubMA1[],1,FALSE)),0,"100")</f>
        <v>0</v>
      </c>
      <c r="AN44">
        <f>IF(ISERROR(VLOOKUP(AD44,tbl_UrlaubMA2[],1,FALSE)),0,"100")</f>
        <v>0</v>
      </c>
      <c r="AO44">
        <f>IF(ISERROR(VLOOKUP(AD44,tbl_UrlaubMA3[],1,FALSE)),0,"100")</f>
        <v>0</v>
      </c>
      <c r="AP44">
        <f>IF(ISERROR(VLOOKUP(AD44,tbl_UrlaubMA4[],1,FALSE)),0,"100")</f>
        <v>0</v>
      </c>
      <c r="AQ44" s="13"/>
      <c r="AR44" s="8">
        <f t="shared" si="24"/>
        <v>44477</v>
      </c>
      <c r="AS44" s="4" t="str">
        <f t="shared" si="18"/>
        <v>Fr</v>
      </c>
      <c r="AT44" s="4" t="str">
        <f>IF(WEEKDAY(AR44)=2,"KW "&amp;WEEKNUM(AR44)&amp;" ","")&amp;IF(ISERROR(VLOOKUP(AR44,tblTermine[],2,FALSE)),"",VLOOKUP(AR44,tblTermine[],2,FALSE)&amp;" ")&amp;IF(ISERROR(VLOOKUP(AR44,tblFeiertage[],2,FALSE)),"",VLOOKUP(AR44,tblFeiertage[],2,FALSE)&amp;" ")&amp;IF(ISERROR(VLOOKUP(AR44,tblBesondereTage[],2,FALSE)),"",VLOOKUP(AR44,tblBesondereTage[],2,FALSE)&amp;" ")</f>
        <v/>
      </c>
      <c r="AU44" s="5"/>
      <c r="AV44" s="5"/>
      <c r="AW44" s="5"/>
      <c r="AX44" s="9"/>
      <c r="AY44" t="str">
        <f>IF(ISERROR(VLOOKUP(AR44,tblTermine[],2,FALSE)),"",VLOOKUP(AR44,tblTermine[],2,FALSE))</f>
        <v/>
      </c>
      <c r="AZ44" s="26">
        <f>IF(ISERROR(VLOOKUP(AR44,tblSchulferien[],1,FALSE)),"0","1")+IF(AS44="So",10,0)++IF(AS44="Sa",5,0)+IF(ISERROR(VLOOKUP(AR44,tblFeiertage[],2,FALSE)),"0","20")</f>
        <v>0</v>
      </c>
      <c r="BA44">
        <f>IF(ISERROR(VLOOKUP(AR44,tbl_UrlaubMA1[],1,FALSE)),0,"100")</f>
        <v>0</v>
      </c>
      <c r="BB44">
        <f>IF(ISERROR(VLOOKUP(AR44,tbl_UrlaubMA2[],1,FALSE)),0,"100")</f>
        <v>0</v>
      </c>
      <c r="BC44">
        <f>IF(ISERROR(VLOOKUP(AR44,tbl_UrlaubMA3[],1,FALSE)),0,"100")</f>
        <v>0</v>
      </c>
      <c r="BD44">
        <f>IF(ISERROR(VLOOKUP(AR44,tbl_UrlaubMA4[],1,FALSE)),0,"100")</f>
        <v>0</v>
      </c>
      <c r="BE44" s="13"/>
      <c r="BF44" s="8">
        <f t="shared" si="25"/>
        <v>44508</v>
      </c>
      <c r="BG44" s="4" t="str">
        <f t="shared" si="19"/>
        <v>Mo</v>
      </c>
      <c r="BH44" s="4" t="str">
        <f>IF(WEEKDAY(BF44)=2,"KW "&amp;WEEKNUM(BF44)&amp;" ","")&amp;IF(ISERROR(VLOOKUP(BF44,tblTermine[],2,FALSE)),"",VLOOKUP(BF44,tblTermine[],2,FALSE)&amp;" ")&amp;IF(ISERROR(VLOOKUP(BF44,tblFeiertage[],2,FALSE)),"",VLOOKUP(BF44,tblFeiertage[],2,FALSE)&amp;" ")&amp;IF(ISERROR(VLOOKUP(BF44,tblBesondereTage[],2,FALSE)),"",VLOOKUP(BF44,tblBesondereTage[],2,FALSE)&amp;" ")</f>
        <v xml:space="preserve">KW 46 </v>
      </c>
      <c r="BI44" s="5"/>
      <c r="BJ44" s="5"/>
      <c r="BK44" s="5"/>
      <c r="BL44" s="9"/>
      <c r="BM44" t="str">
        <f>IF(ISERROR(VLOOKUP(BF44,tblTermine[],2,FALSE)),"",VLOOKUP(BF44,tblTermine[],2,FALSE))</f>
        <v/>
      </c>
      <c r="BN44" s="26">
        <f>IF(ISERROR(VLOOKUP(BF44,tblSchulferien[],1,FALSE)),"0","1")+IF(BG44="So",10,0)++IF(BG44="Sa",5,0)+IF(ISERROR(VLOOKUP(BF44,tblFeiertage[],2,FALSE)),"0","20")</f>
        <v>0</v>
      </c>
      <c r="BO44">
        <f>IF(ISERROR(VLOOKUP(BF44,tbl_UrlaubMA1[],1,FALSE)),0,"100")</f>
        <v>0</v>
      </c>
      <c r="BP44">
        <f>IF(ISERROR(VLOOKUP(BF44,tbl_UrlaubMA2[],1,FALSE)),0,"100")</f>
        <v>0</v>
      </c>
      <c r="BQ44">
        <f>IF(ISERROR(VLOOKUP(BF44,tbl_UrlaubMA3[],1,FALSE)),0,"100")</f>
        <v>0</v>
      </c>
      <c r="BR44">
        <f>IF(ISERROR(VLOOKUP(BF44,tbl_UrlaubMA4[],1,FALSE)),0,"100")</f>
        <v>0</v>
      </c>
      <c r="BS44" s="13"/>
      <c r="BT44" s="8">
        <f t="shared" si="26"/>
        <v>44538</v>
      </c>
      <c r="BU44" s="4" t="str">
        <f t="shared" si="20"/>
        <v>Mi</v>
      </c>
      <c r="BV44" s="4" t="str">
        <f>IF(WEEKDAY(BT44)=2,"KW "&amp;WEEKNUM(BT44)&amp;" ","")&amp;IF(ISERROR(VLOOKUP(BT44,tblTermine[],2,FALSE)),"",VLOOKUP(BT44,tblTermine[],2,FALSE)&amp;" ")&amp;IF(ISERROR(VLOOKUP(BT44,tblFeiertage[],2,FALSE)),"",VLOOKUP(BT44,tblFeiertage[],2,FALSE)&amp;" ")&amp;IF(ISERROR(VLOOKUP(BT44,tblBesondereTage[],2,FALSE)),"",VLOOKUP(BT44,tblBesondereTage[],2,FALSE)&amp;" ")</f>
        <v/>
      </c>
      <c r="BW44" s="5"/>
      <c r="BX44" s="5"/>
      <c r="BY44" s="5"/>
      <c r="BZ44" s="9"/>
      <c r="CA44" t="str">
        <f>IF(ISERROR(VLOOKUP(BT44,tblTermine[],2,FALSE)),"",VLOOKUP(BT44,tblTermine[],2,FALSE))</f>
        <v/>
      </c>
      <c r="CB44" s="26">
        <f>IF(ISERROR(VLOOKUP(BT44,tblSchulferien[],1,FALSE)),"0","1")+IF(BU44="So",10,0)++IF(BU44="Sa",5,0)+IF(ISERROR(VLOOKUP(BT44,tblFeiertage[],2,FALSE)),"0","20")</f>
        <v>0</v>
      </c>
      <c r="CC44">
        <f>IF(ISERROR(VLOOKUP(BT44,tbl_UrlaubMA1[],1,FALSE)),0,"100")</f>
        <v>0</v>
      </c>
      <c r="CD44">
        <f>IF(ISERROR(VLOOKUP(BT44,tbl_UrlaubMA2[],1,FALSE)),0,"100")</f>
        <v>0</v>
      </c>
      <c r="CE44">
        <f>IF(ISERROR(VLOOKUP(BT44,tbl_UrlaubMA3[],1,FALSE)),0,"100")</f>
        <v>0</v>
      </c>
      <c r="CF44">
        <f>IF(ISERROR(VLOOKUP(BT44,tbl_UrlaubMA4[],1,FALSE)),0,"100")</f>
        <v>0</v>
      </c>
      <c r="CG44" s="13"/>
    </row>
    <row r="45" spans="1:85" x14ac:dyDescent="0.3">
      <c r="A45" s="13"/>
      <c r="B45" s="8">
        <f t="shared" si="21"/>
        <v>44386</v>
      </c>
      <c r="C45" s="4" t="str">
        <f t="shared" si="15"/>
        <v>Fr</v>
      </c>
      <c r="D45" s="4" t="str">
        <f>IF(WEEKDAY(B45)=2,"KW "&amp;WEEKNUM(B45)&amp;" ","")&amp;IF(ISERROR(VLOOKUP(B45,tblTermine[],2,FALSE)),"",VLOOKUP(B45,tblTermine[],2,FALSE)&amp;" ")&amp;IF(ISERROR(VLOOKUP(B45,tblFeiertage[],2,FALSE)),"",VLOOKUP(B45,tblFeiertage[],2,FALSE)&amp;" ")&amp;IF(ISERROR(VLOOKUP(B45,tblBesondereTage[],2,FALSE)),"",VLOOKUP(B45,tblBesondereTage[],2,FALSE)&amp;" ")</f>
        <v/>
      </c>
      <c r="E45" s="5"/>
      <c r="F45" s="5"/>
      <c r="G45" s="5"/>
      <c r="H45" s="9"/>
      <c r="I45" t="str">
        <f>IF(ISERROR(VLOOKUP(B45,tblTermine[],2,FALSE)),"",VLOOKUP(B45,tblTermine[],2,FALSE))</f>
        <v/>
      </c>
      <c r="J45" s="26">
        <f>IF(ISERROR(VLOOKUP(B45,tblSchulferien[],1,FALSE)),"0","1")+IF(C45="So",10,0)++IF(C45="Sa",5,0)+IF(ISERROR(VLOOKUP(B45,tblFeiertage[],2,FALSE)),"0","20")</f>
        <v>0</v>
      </c>
      <c r="K45">
        <f>IF(ISERROR(VLOOKUP(B45,tbl_UrlaubMA1[],1,FALSE)),0,"100")</f>
        <v>0</v>
      </c>
      <c r="L45">
        <f>IF(ISERROR(VLOOKUP(B45,tbl_UrlaubMA2[],1,FALSE)),0,"100")</f>
        <v>0</v>
      </c>
      <c r="M45">
        <f>IF(ISERROR(VLOOKUP(B45,tbl_UrlaubMA3[],1,FALSE)),0,"100")</f>
        <v>0</v>
      </c>
      <c r="N45">
        <f>IF(ISERROR(VLOOKUP(B45,tbl_UrlaubMA4[],1,FALSE)),0,"100")</f>
        <v>0</v>
      </c>
      <c r="O45" s="13"/>
      <c r="P45" s="8">
        <f t="shared" si="22"/>
        <v>44417</v>
      </c>
      <c r="Q45" s="4" t="str">
        <f t="shared" si="16"/>
        <v>Mo</v>
      </c>
      <c r="R45" s="4" t="str">
        <f>IF(WEEKDAY(P45)=2,"KW "&amp;WEEKNUM(P45)&amp;" ","")&amp;IF(ISERROR(VLOOKUP(P45,tblTermine[],2,FALSE)),"",VLOOKUP(P45,tblTermine[],2,FALSE)&amp;" ")&amp;IF(ISERROR(VLOOKUP(P45,tblFeiertage[],2,FALSE)),"",VLOOKUP(P45,tblFeiertage[],2,FALSE)&amp;" ")&amp;IF(ISERROR(VLOOKUP(P45,tblBesondereTage[],2,FALSE)),"",VLOOKUP(P45,tblBesondereTage[],2,FALSE)&amp;" ")</f>
        <v xml:space="preserve">KW 33 </v>
      </c>
      <c r="S45" s="5"/>
      <c r="T45" s="5"/>
      <c r="U45" s="5"/>
      <c r="V45" s="5"/>
      <c r="W45" s="25" t="str">
        <f>IF(ISERROR(VLOOKUP(P45,tblTermine[],2,FALSE)),"",VLOOKUP(P45,tblTermine[],2,FALSE))</f>
        <v/>
      </c>
      <c r="X45" s="26">
        <f>IF(ISERROR(VLOOKUP(P45,tblSchulferien[],1,FALSE)),"0","1")+IF(Q45="So",10,0)++IF(Q45="Sa",5,0)+IF(ISERROR(VLOOKUP(P45,tblFeiertage[],2,FALSE)),"0","20")</f>
        <v>1</v>
      </c>
      <c r="Y45" s="25">
        <f>IF(ISERROR(VLOOKUP(P45,tbl_UrlaubMA1[],1,FALSE)),0,"100")</f>
        <v>0</v>
      </c>
      <c r="Z45" s="25">
        <f>IF(ISERROR(VLOOKUP(P45,tbl_UrlaubMA2[],1,FALSE)),0,"100")</f>
        <v>0</v>
      </c>
      <c r="AA45" s="25">
        <f>IF(ISERROR(VLOOKUP(P45,tbl_UrlaubMA3[],1,FALSE)),0,"100")</f>
        <v>0</v>
      </c>
      <c r="AB45" s="25">
        <f>IF(ISERROR(VLOOKUP(P45,tbl_UrlaubMA4[],1,FALSE)),0,"100")</f>
        <v>0</v>
      </c>
      <c r="AC45" s="13"/>
      <c r="AD45" s="8">
        <f t="shared" si="23"/>
        <v>44448</v>
      </c>
      <c r="AE45" s="4" t="str">
        <f t="shared" si="17"/>
        <v>Do</v>
      </c>
      <c r="AF45" s="4" t="str">
        <f>IF(WEEKDAY(AD45)=2,"KW "&amp;WEEKNUM(AD45)&amp;" ","")&amp;IF(ISERROR(VLOOKUP(AD45,tblTermine[],2,FALSE)),"",VLOOKUP(AD45,tblTermine[],2,FALSE)&amp;" ")&amp;IF(ISERROR(VLOOKUP(AD45,tblFeiertage[],2,FALSE)),"",VLOOKUP(AD45,tblFeiertage[],2,FALSE)&amp;" ")&amp;IF(ISERROR(VLOOKUP(AD45,tblBesondereTage[],2,FALSE)),"",VLOOKUP(AD45,tblBesondereTage[],2,FALSE)&amp;" ")</f>
        <v/>
      </c>
      <c r="AG45" s="5"/>
      <c r="AH45" s="5"/>
      <c r="AI45" s="5"/>
      <c r="AJ45" s="9"/>
      <c r="AK45" t="str">
        <f>IF(ISERROR(VLOOKUP(AD45,tblTermine[],2,FALSE)),"",VLOOKUP(AD45,tblTermine[],2,FALSE))</f>
        <v/>
      </c>
      <c r="AL45" s="26">
        <f>IF(ISERROR(VLOOKUP(AD45,tblSchulferien[],1,FALSE)),"0","1")+IF(AE45="So",10,0)++IF(AE45="Sa",5,0)+IF(ISERROR(VLOOKUP(AD45,tblFeiertage[],2,FALSE)),"0","20")</f>
        <v>1</v>
      </c>
      <c r="AM45">
        <f>IF(ISERROR(VLOOKUP(AD45,tbl_UrlaubMA1[],1,FALSE)),0,"100")</f>
        <v>0</v>
      </c>
      <c r="AN45">
        <f>IF(ISERROR(VLOOKUP(AD45,tbl_UrlaubMA2[],1,FALSE)),0,"100")</f>
        <v>0</v>
      </c>
      <c r="AO45">
        <f>IF(ISERROR(VLOOKUP(AD45,tbl_UrlaubMA3[],1,FALSE)),0,"100")</f>
        <v>0</v>
      </c>
      <c r="AP45">
        <f>IF(ISERROR(VLOOKUP(AD45,tbl_UrlaubMA4[],1,FALSE)),0,"100")</f>
        <v>0</v>
      </c>
      <c r="AQ45" s="13"/>
      <c r="AR45" s="8">
        <f t="shared" si="24"/>
        <v>44478</v>
      </c>
      <c r="AS45" s="4" t="str">
        <f t="shared" si="18"/>
        <v>Sa</v>
      </c>
      <c r="AT45" s="4" t="str">
        <f>IF(WEEKDAY(AR45)=2,"KW "&amp;WEEKNUM(AR45)&amp;" ","")&amp;IF(ISERROR(VLOOKUP(AR45,tblTermine[],2,FALSE)),"",VLOOKUP(AR45,tblTermine[],2,FALSE)&amp;" ")&amp;IF(ISERROR(VLOOKUP(AR45,tblFeiertage[],2,FALSE)),"",VLOOKUP(AR45,tblFeiertage[],2,FALSE)&amp;" ")&amp;IF(ISERROR(VLOOKUP(AR45,tblBesondereTage[],2,FALSE)),"",VLOOKUP(AR45,tblBesondereTage[],2,FALSE)&amp;" ")</f>
        <v/>
      </c>
      <c r="AU45" s="5"/>
      <c r="AV45" s="5"/>
      <c r="AW45" s="5"/>
      <c r="AX45" s="9"/>
      <c r="AY45" t="str">
        <f>IF(ISERROR(VLOOKUP(AR45,tblTermine[],2,FALSE)),"",VLOOKUP(AR45,tblTermine[],2,FALSE))</f>
        <v/>
      </c>
      <c r="AZ45" s="26">
        <f>IF(ISERROR(VLOOKUP(AR45,tblSchulferien[],1,FALSE)),"0","1")+IF(AS45="So",10,0)++IF(AS45="Sa",5,0)+IF(ISERROR(VLOOKUP(AR45,tblFeiertage[],2,FALSE)),"0","20")</f>
        <v>5</v>
      </c>
      <c r="BA45">
        <f>IF(ISERROR(VLOOKUP(AR45,tbl_UrlaubMA1[],1,FALSE)),0,"100")</f>
        <v>0</v>
      </c>
      <c r="BB45">
        <f>IF(ISERROR(VLOOKUP(AR45,tbl_UrlaubMA2[],1,FALSE)),0,"100")</f>
        <v>0</v>
      </c>
      <c r="BC45">
        <f>IF(ISERROR(VLOOKUP(AR45,tbl_UrlaubMA3[],1,FALSE)),0,"100")</f>
        <v>0</v>
      </c>
      <c r="BD45">
        <f>IF(ISERROR(VLOOKUP(AR45,tbl_UrlaubMA4[],1,FALSE)),0,"100")</f>
        <v>0</v>
      </c>
      <c r="BE45" s="13"/>
      <c r="BF45" s="8">
        <f t="shared" si="25"/>
        <v>44509</v>
      </c>
      <c r="BG45" s="4" t="str">
        <f t="shared" si="19"/>
        <v>Di</v>
      </c>
      <c r="BH45" s="4" t="str">
        <f>IF(WEEKDAY(BF45)=2,"KW "&amp;WEEKNUM(BF45)&amp;" ","")&amp;IF(ISERROR(VLOOKUP(BF45,tblTermine[],2,FALSE)),"",VLOOKUP(BF45,tblTermine[],2,FALSE)&amp;" ")&amp;IF(ISERROR(VLOOKUP(BF45,tblFeiertage[],2,FALSE)),"",VLOOKUP(BF45,tblFeiertage[],2,FALSE)&amp;" ")&amp;IF(ISERROR(VLOOKUP(BF45,tblBesondereTage[],2,FALSE)),"",VLOOKUP(BF45,tblBesondereTage[],2,FALSE)&amp;" ")</f>
        <v/>
      </c>
      <c r="BI45" s="5"/>
      <c r="BJ45" s="5"/>
      <c r="BK45" s="5"/>
      <c r="BL45" s="9"/>
      <c r="BM45" t="str">
        <f>IF(ISERROR(VLOOKUP(BF45,tblTermine[],2,FALSE)),"",VLOOKUP(BF45,tblTermine[],2,FALSE))</f>
        <v/>
      </c>
      <c r="BN45" s="26">
        <f>IF(ISERROR(VLOOKUP(BF45,tblSchulferien[],1,FALSE)),"0","1")+IF(BG45="So",10,0)++IF(BG45="Sa",5,0)+IF(ISERROR(VLOOKUP(BF45,tblFeiertage[],2,FALSE)),"0","20")</f>
        <v>0</v>
      </c>
      <c r="BO45">
        <f>IF(ISERROR(VLOOKUP(BF45,tbl_UrlaubMA1[],1,FALSE)),0,"100")</f>
        <v>0</v>
      </c>
      <c r="BP45">
        <f>IF(ISERROR(VLOOKUP(BF45,tbl_UrlaubMA2[],1,FALSE)),0,"100")</f>
        <v>0</v>
      </c>
      <c r="BQ45">
        <f>IF(ISERROR(VLOOKUP(BF45,tbl_UrlaubMA3[],1,FALSE)),0,"100")</f>
        <v>0</v>
      </c>
      <c r="BR45">
        <f>IF(ISERROR(VLOOKUP(BF45,tbl_UrlaubMA4[],1,FALSE)),0,"100")</f>
        <v>0</v>
      </c>
      <c r="BS45" s="13"/>
      <c r="BT45" s="8">
        <f t="shared" si="26"/>
        <v>44539</v>
      </c>
      <c r="BU45" s="4" t="str">
        <f t="shared" si="20"/>
        <v>Do</v>
      </c>
      <c r="BV45" s="4" t="str">
        <f>IF(WEEKDAY(BT45)=2,"KW "&amp;WEEKNUM(BT45)&amp;" ","")&amp;IF(ISERROR(VLOOKUP(BT45,tblTermine[],2,FALSE)),"",VLOOKUP(BT45,tblTermine[],2,FALSE)&amp;" ")&amp;IF(ISERROR(VLOOKUP(BT45,tblFeiertage[],2,FALSE)),"",VLOOKUP(BT45,tblFeiertage[],2,FALSE)&amp;" ")&amp;IF(ISERROR(VLOOKUP(BT45,tblBesondereTage[],2,FALSE)),"",VLOOKUP(BT45,tblBesondereTage[],2,FALSE)&amp;" ")</f>
        <v/>
      </c>
      <c r="BW45" s="5"/>
      <c r="BX45" s="5"/>
      <c r="BY45" s="5"/>
      <c r="BZ45" s="9"/>
      <c r="CA45" t="str">
        <f>IF(ISERROR(VLOOKUP(BT45,tblTermine[],2,FALSE)),"",VLOOKUP(BT45,tblTermine[],2,FALSE))</f>
        <v/>
      </c>
      <c r="CB45" s="26">
        <f>IF(ISERROR(VLOOKUP(BT45,tblSchulferien[],1,FALSE)),"0","1")+IF(BU45="So",10,0)++IF(BU45="Sa",5,0)+IF(ISERROR(VLOOKUP(BT45,tblFeiertage[],2,FALSE)),"0","20")</f>
        <v>0</v>
      </c>
      <c r="CC45">
        <f>IF(ISERROR(VLOOKUP(BT45,tbl_UrlaubMA1[],1,FALSE)),0,"100")</f>
        <v>0</v>
      </c>
      <c r="CD45">
        <f>IF(ISERROR(VLOOKUP(BT45,tbl_UrlaubMA2[],1,FALSE)),0,"100")</f>
        <v>0</v>
      </c>
      <c r="CE45">
        <f>IF(ISERROR(VLOOKUP(BT45,tbl_UrlaubMA3[],1,FALSE)),0,"100")</f>
        <v>0</v>
      </c>
      <c r="CF45">
        <f>IF(ISERROR(VLOOKUP(BT45,tbl_UrlaubMA4[],1,FALSE)),0,"100")</f>
        <v>0</v>
      </c>
      <c r="CG45" s="13"/>
    </row>
    <row r="46" spans="1:85" x14ac:dyDescent="0.3">
      <c r="A46" s="13"/>
      <c r="B46" s="8">
        <f t="shared" si="21"/>
        <v>44387</v>
      </c>
      <c r="C46" s="4" t="str">
        <f t="shared" si="15"/>
        <v>Sa</v>
      </c>
      <c r="D46" s="4" t="str">
        <f>IF(WEEKDAY(B46)=2,"KW "&amp;WEEKNUM(B46)&amp;" ","")&amp;IF(ISERROR(VLOOKUP(B46,tblTermine[],2,FALSE)),"",VLOOKUP(B46,tblTermine[],2,FALSE)&amp;" ")&amp;IF(ISERROR(VLOOKUP(B46,tblFeiertage[],2,FALSE)),"",VLOOKUP(B46,tblFeiertage[],2,FALSE)&amp;" ")&amp;IF(ISERROR(VLOOKUP(B46,tblBesondereTage[],2,FALSE)),"",VLOOKUP(B46,tblBesondereTage[],2,FALSE)&amp;" ")</f>
        <v/>
      </c>
      <c r="E46" s="5"/>
      <c r="F46" s="5"/>
      <c r="G46" s="5"/>
      <c r="H46" s="9"/>
      <c r="I46" t="str">
        <f>IF(ISERROR(VLOOKUP(B46,tblTermine[],2,FALSE)),"",VLOOKUP(B46,tblTermine[],2,FALSE))</f>
        <v/>
      </c>
      <c r="J46" s="26">
        <f>IF(ISERROR(VLOOKUP(B46,tblSchulferien[],1,FALSE)),"0","1")+IF(C46="So",10,0)++IF(C46="Sa",5,0)+IF(ISERROR(VLOOKUP(B46,tblFeiertage[],2,FALSE)),"0","20")</f>
        <v>5</v>
      </c>
      <c r="K46">
        <f>IF(ISERROR(VLOOKUP(B46,tbl_UrlaubMA1[],1,FALSE)),0,"100")</f>
        <v>0</v>
      </c>
      <c r="L46">
        <f>IF(ISERROR(VLOOKUP(B46,tbl_UrlaubMA2[],1,FALSE)),0,"100")</f>
        <v>0</v>
      </c>
      <c r="M46">
        <f>IF(ISERROR(VLOOKUP(B46,tbl_UrlaubMA3[],1,FALSE)),0,"100")</f>
        <v>0</v>
      </c>
      <c r="N46">
        <f>IF(ISERROR(VLOOKUP(B46,tbl_UrlaubMA4[],1,FALSE)),0,"100")</f>
        <v>0</v>
      </c>
      <c r="O46" s="13"/>
      <c r="P46" s="8">
        <f t="shared" si="22"/>
        <v>44418</v>
      </c>
      <c r="Q46" s="4" t="str">
        <f t="shared" si="16"/>
        <v>Di</v>
      </c>
      <c r="R46" s="4" t="str">
        <f>IF(WEEKDAY(P46)=2,"KW "&amp;WEEKNUM(P46)&amp;" ","")&amp;IF(ISERROR(VLOOKUP(P46,tblTermine[],2,FALSE)),"",VLOOKUP(P46,tblTermine[],2,FALSE)&amp;" ")&amp;IF(ISERROR(VLOOKUP(P46,tblFeiertage[],2,FALSE)),"",VLOOKUP(P46,tblFeiertage[],2,FALSE)&amp;" ")&amp;IF(ISERROR(VLOOKUP(P46,tblBesondereTage[],2,FALSE)),"",VLOOKUP(P46,tblBesondereTage[],2,FALSE)&amp;" ")</f>
        <v/>
      </c>
      <c r="S46" s="5"/>
      <c r="T46" s="5"/>
      <c r="U46" s="5"/>
      <c r="V46" s="5"/>
      <c r="W46" s="25" t="str">
        <f>IF(ISERROR(VLOOKUP(P46,tblTermine[],2,FALSE)),"",VLOOKUP(P46,tblTermine[],2,FALSE))</f>
        <v/>
      </c>
      <c r="X46" s="26">
        <f>IF(ISERROR(VLOOKUP(P46,tblSchulferien[],1,FALSE)),"0","1")+IF(Q46="So",10,0)++IF(Q46="Sa",5,0)+IF(ISERROR(VLOOKUP(P46,tblFeiertage[],2,FALSE)),"0","20")</f>
        <v>1</v>
      </c>
      <c r="Y46" s="25">
        <f>IF(ISERROR(VLOOKUP(P46,tbl_UrlaubMA1[],1,FALSE)),0,"100")</f>
        <v>0</v>
      </c>
      <c r="Z46" s="25">
        <f>IF(ISERROR(VLOOKUP(P46,tbl_UrlaubMA2[],1,FALSE)),0,"100")</f>
        <v>0</v>
      </c>
      <c r="AA46" s="25">
        <f>IF(ISERROR(VLOOKUP(P46,tbl_UrlaubMA3[],1,FALSE)),0,"100")</f>
        <v>0</v>
      </c>
      <c r="AB46" s="25">
        <f>IF(ISERROR(VLOOKUP(P46,tbl_UrlaubMA4[],1,FALSE)),0,"100")</f>
        <v>0</v>
      </c>
      <c r="AC46" s="13"/>
      <c r="AD46" s="8">
        <f t="shared" si="23"/>
        <v>44449</v>
      </c>
      <c r="AE46" s="4" t="str">
        <f t="shared" si="17"/>
        <v>Fr</v>
      </c>
      <c r="AF46" s="4" t="str">
        <f>IF(WEEKDAY(AD46)=2,"KW "&amp;WEEKNUM(AD46)&amp;" ","")&amp;IF(ISERROR(VLOOKUP(AD46,tblTermine[],2,FALSE)),"",VLOOKUP(AD46,tblTermine[],2,FALSE)&amp;" ")&amp;IF(ISERROR(VLOOKUP(AD46,tblFeiertage[],2,FALSE)),"",VLOOKUP(AD46,tblFeiertage[],2,FALSE)&amp;" ")&amp;IF(ISERROR(VLOOKUP(AD46,tblBesondereTage[],2,FALSE)),"",VLOOKUP(AD46,tblBesondereTage[],2,FALSE)&amp;" ")</f>
        <v/>
      </c>
      <c r="AG46" s="5"/>
      <c r="AH46" s="5"/>
      <c r="AI46" s="5"/>
      <c r="AJ46" s="9"/>
      <c r="AK46" t="str">
        <f>IF(ISERROR(VLOOKUP(AD46,tblTermine[],2,FALSE)),"",VLOOKUP(AD46,tblTermine[],2,FALSE))</f>
        <v/>
      </c>
      <c r="AL46" s="26">
        <f>IF(ISERROR(VLOOKUP(AD46,tblSchulferien[],1,FALSE)),"0","1")+IF(AE46="So",10,0)++IF(AE46="Sa",5,0)+IF(ISERROR(VLOOKUP(AD46,tblFeiertage[],2,FALSE)),"0","20")</f>
        <v>1</v>
      </c>
      <c r="AM46">
        <f>IF(ISERROR(VLOOKUP(AD46,tbl_UrlaubMA1[],1,FALSE)),0,"100")</f>
        <v>0</v>
      </c>
      <c r="AN46">
        <f>IF(ISERROR(VLOOKUP(AD46,tbl_UrlaubMA2[],1,FALSE)),0,"100")</f>
        <v>0</v>
      </c>
      <c r="AO46">
        <f>IF(ISERROR(VLOOKUP(AD46,tbl_UrlaubMA3[],1,FALSE)),0,"100")</f>
        <v>0</v>
      </c>
      <c r="AP46">
        <f>IF(ISERROR(VLOOKUP(AD46,tbl_UrlaubMA4[],1,FALSE)),0,"100")</f>
        <v>0</v>
      </c>
      <c r="AQ46" s="13"/>
      <c r="AR46" s="8">
        <f t="shared" si="24"/>
        <v>44479</v>
      </c>
      <c r="AS46" s="4" t="str">
        <f t="shared" si="18"/>
        <v>So</v>
      </c>
      <c r="AT46" s="4" t="str">
        <f>IF(WEEKDAY(AR46)=2,"KW "&amp;WEEKNUM(AR46)&amp;" ","")&amp;IF(ISERROR(VLOOKUP(AR46,tblTermine[],2,FALSE)),"",VLOOKUP(AR46,tblTermine[],2,FALSE)&amp;" ")&amp;IF(ISERROR(VLOOKUP(AR46,tblFeiertage[],2,FALSE)),"",VLOOKUP(AR46,tblFeiertage[],2,FALSE)&amp;" ")&amp;IF(ISERROR(VLOOKUP(AR46,tblBesondereTage[],2,FALSE)),"",VLOOKUP(AR46,tblBesondereTage[],2,FALSE)&amp;" ")</f>
        <v/>
      </c>
      <c r="AU46" s="5"/>
      <c r="AV46" s="5"/>
      <c r="AW46" s="5"/>
      <c r="AX46" s="9"/>
      <c r="AY46" t="str">
        <f>IF(ISERROR(VLOOKUP(AR46,tblTermine[],2,FALSE)),"",VLOOKUP(AR46,tblTermine[],2,FALSE))</f>
        <v/>
      </c>
      <c r="AZ46" s="26">
        <f>IF(ISERROR(VLOOKUP(AR46,tblSchulferien[],1,FALSE)),"0","1")+IF(AS46="So",10,0)++IF(AS46="Sa",5,0)+IF(ISERROR(VLOOKUP(AR46,tblFeiertage[],2,FALSE)),"0","20")</f>
        <v>10</v>
      </c>
      <c r="BA46">
        <f>IF(ISERROR(VLOOKUP(AR46,tbl_UrlaubMA1[],1,FALSE)),0,"100")</f>
        <v>0</v>
      </c>
      <c r="BB46">
        <f>IF(ISERROR(VLOOKUP(AR46,tbl_UrlaubMA2[],1,FALSE)),0,"100")</f>
        <v>0</v>
      </c>
      <c r="BC46">
        <f>IF(ISERROR(VLOOKUP(AR46,tbl_UrlaubMA3[],1,FALSE)),0,"100")</f>
        <v>0</v>
      </c>
      <c r="BD46">
        <f>IF(ISERROR(VLOOKUP(AR46,tbl_UrlaubMA4[],1,FALSE)),0,"100")</f>
        <v>0</v>
      </c>
      <c r="BE46" s="13"/>
      <c r="BF46" s="8">
        <f t="shared" si="25"/>
        <v>44510</v>
      </c>
      <c r="BG46" s="4" t="str">
        <f t="shared" si="19"/>
        <v>Mi</v>
      </c>
      <c r="BH46" s="4" t="str">
        <f>IF(WEEKDAY(BF46)=2,"KW "&amp;WEEKNUM(BF46)&amp;" ","")&amp;IF(ISERROR(VLOOKUP(BF46,tblTermine[],2,FALSE)),"",VLOOKUP(BF46,tblTermine[],2,FALSE)&amp;" ")&amp;IF(ISERROR(VLOOKUP(BF46,tblFeiertage[],2,FALSE)),"",VLOOKUP(BF46,tblFeiertage[],2,FALSE)&amp;" ")&amp;IF(ISERROR(VLOOKUP(BF46,tblBesondereTage[],2,FALSE)),"",VLOOKUP(BF46,tblBesondereTage[],2,FALSE)&amp;" ")</f>
        <v/>
      </c>
      <c r="BI46" s="5"/>
      <c r="BJ46" s="5"/>
      <c r="BK46" s="5"/>
      <c r="BL46" s="9"/>
      <c r="BM46" t="str">
        <f>IF(ISERROR(VLOOKUP(BF46,tblTermine[],2,FALSE)),"",VLOOKUP(BF46,tblTermine[],2,FALSE))</f>
        <v/>
      </c>
      <c r="BN46" s="26">
        <f>IF(ISERROR(VLOOKUP(BF46,tblSchulferien[],1,FALSE)),"0","1")+IF(BG46="So",10,0)++IF(BG46="Sa",5,0)+IF(ISERROR(VLOOKUP(BF46,tblFeiertage[],2,FALSE)),"0","20")</f>
        <v>0</v>
      </c>
      <c r="BO46">
        <f>IF(ISERROR(VLOOKUP(BF46,tbl_UrlaubMA1[],1,FALSE)),0,"100")</f>
        <v>0</v>
      </c>
      <c r="BP46">
        <f>IF(ISERROR(VLOOKUP(BF46,tbl_UrlaubMA2[],1,FALSE)),0,"100")</f>
        <v>0</v>
      </c>
      <c r="BQ46">
        <f>IF(ISERROR(VLOOKUP(BF46,tbl_UrlaubMA3[],1,FALSE)),0,"100")</f>
        <v>0</v>
      </c>
      <c r="BR46">
        <f>IF(ISERROR(VLOOKUP(BF46,tbl_UrlaubMA4[],1,FALSE)),0,"100")</f>
        <v>0</v>
      </c>
      <c r="BS46" s="13"/>
      <c r="BT46" s="8">
        <f t="shared" si="26"/>
        <v>44540</v>
      </c>
      <c r="BU46" s="4" t="str">
        <f t="shared" si="20"/>
        <v>Fr</v>
      </c>
      <c r="BV46" s="4" t="str">
        <f>IF(WEEKDAY(BT46)=2,"KW "&amp;WEEKNUM(BT46)&amp;" ","")&amp;IF(ISERROR(VLOOKUP(BT46,tblTermine[],2,FALSE)),"",VLOOKUP(BT46,tblTermine[],2,FALSE)&amp;" ")&amp;IF(ISERROR(VLOOKUP(BT46,tblFeiertage[],2,FALSE)),"",VLOOKUP(BT46,tblFeiertage[],2,FALSE)&amp;" ")&amp;IF(ISERROR(VLOOKUP(BT46,tblBesondereTage[],2,FALSE)),"",VLOOKUP(BT46,tblBesondereTage[],2,FALSE)&amp;" ")</f>
        <v/>
      </c>
      <c r="BW46" s="5"/>
      <c r="BX46" s="5"/>
      <c r="BY46" s="5"/>
      <c r="BZ46" s="9"/>
      <c r="CA46" t="str">
        <f>IF(ISERROR(VLOOKUP(BT46,tblTermine[],2,FALSE)),"",VLOOKUP(BT46,tblTermine[],2,FALSE))</f>
        <v/>
      </c>
      <c r="CB46" s="26">
        <f>IF(ISERROR(VLOOKUP(BT46,tblSchulferien[],1,FALSE)),"0","1")+IF(BU46="So",10,0)++IF(BU46="Sa",5,0)+IF(ISERROR(VLOOKUP(BT46,tblFeiertage[],2,FALSE)),"0","20")</f>
        <v>0</v>
      </c>
      <c r="CC46">
        <f>IF(ISERROR(VLOOKUP(BT46,tbl_UrlaubMA1[],1,FALSE)),0,"100")</f>
        <v>0</v>
      </c>
      <c r="CD46">
        <f>IF(ISERROR(VLOOKUP(BT46,tbl_UrlaubMA2[],1,FALSE)),0,"100")</f>
        <v>0</v>
      </c>
      <c r="CE46">
        <f>IF(ISERROR(VLOOKUP(BT46,tbl_UrlaubMA3[],1,FALSE)),0,"100")</f>
        <v>0</v>
      </c>
      <c r="CF46">
        <f>IF(ISERROR(VLOOKUP(BT46,tbl_UrlaubMA4[],1,FALSE)),0,"100")</f>
        <v>0</v>
      </c>
      <c r="CG46" s="13"/>
    </row>
    <row r="47" spans="1:85" x14ac:dyDescent="0.3">
      <c r="A47" s="13"/>
      <c r="B47" s="8">
        <f t="shared" si="21"/>
        <v>44388</v>
      </c>
      <c r="C47" s="4" t="str">
        <f t="shared" si="15"/>
        <v>So</v>
      </c>
      <c r="D47" s="4" t="str">
        <f>IF(WEEKDAY(B47)=2,"KW "&amp;WEEKNUM(B47)&amp;" ","")&amp;IF(ISERROR(VLOOKUP(B47,tblTermine[],2,FALSE)),"",VLOOKUP(B47,tblTermine[],2,FALSE)&amp;" ")&amp;IF(ISERROR(VLOOKUP(B47,tblFeiertage[],2,FALSE)),"",VLOOKUP(B47,tblFeiertage[],2,FALSE)&amp;" ")&amp;IF(ISERROR(VLOOKUP(B47,tblBesondereTage[],2,FALSE)),"",VLOOKUP(B47,tblBesondereTage[],2,FALSE)&amp;" ")</f>
        <v/>
      </c>
      <c r="E47" s="5"/>
      <c r="F47" s="5"/>
      <c r="G47" s="5"/>
      <c r="H47" s="9"/>
      <c r="I47" t="str">
        <f>IF(ISERROR(VLOOKUP(B47,tblTermine[],2,FALSE)),"",VLOOKUP(B47,tblTermine[],2,FALSE))</f>
        <v/>
      </c>
      <c r="J47" s="26">
        <f>IF(ISERROR(VLOOKUP(B47,tblSchulferien[],1,FALSE)),"0","1")+IF(C47="So",10,0)++IF(C47="Sa",5,0)+IF(ISERROR(VLOOKUP(B47,tblFeiertage[],2,FALSE)),"0","20")</f>
        <v>10</v>
      </c>
      <c r="K47">
        <f>IF(ISERROR(VLOOKUP(B47,tbl_UrlaubMA1[],1,FALSE)),0,"100")</f>
        <v>0</v>
      </c>
      <c r="L47">
        <f>IF(ISERROR(VLOOKUP(B47,tbl_UrlaubMA2[],1,FALSE)),0,"100")</f>
        <v>0</v>
      </c>
      <c r="M47">
        <f>IF(ISERROR(VLOOKUP(B47,tbl_UrlaubMA3[],1,FALSE)),0,"100")</f>
        <v>0</v>
      </c>
      <c r="N47">
        <f>IF(ISERROR(VLOOKUP(B47,tbl_UrlaubMA4[],1,FALSE)),0,"100")</f>
        <v>0</v>
      </c>
      <c r="O47" s="13"/>
      <c r="P47" s="8">
        <f t="shared" si="22"/>
        <v>44419</v>
      </c>
      <c r="Q47" s="4" t="str">
        <f t="shared" si="16"/>
        <v>Mi</v>
      </c>
      <c r="R47" s="4" t="str">
        <f>IF(WEEKDAY(P47)=2,"KW "&amp;WEEKNUM(P47)&amp;" ","")&amp;IF(ISERROR(VLOOKUP(P47,tblTermine[],2,FALSE)),"",VLOOKUP(P47,tblTermine[],2,FALSE)&amp;" ")&amp;IF(ISERROR(VLOOKUP(P47,tblFeiertage[],2,FALSE)),"",VLOOKUP(P47,tblFeiertage[],2,FALSE)&amp;" ")&amp;IF(ISERROR(VLOOKUP(P47,tblBesondereTage[],2,FALSE)),"",VLOOKUP(P47,tblBesondereTage[],2,FALSE)&amp;" ")</f>
        <v/>
      </c>
      <c r="S47" s="5"/>
      <c r="T47" s="5"/>
      <c r="U47" s="5"/>
      <c r="V47" s="5"/>
      <c r="W47" s="25" t="str">
        <f>IF(ISERROR(VLOOKUP(P47,tblTermine[],2,FALSE)),"",VLOOKUP(P47,tblTermine[],2,FALSE))</f>
        <v/>
      </c>
      <c r="X47" s="26">
        <f>IF(ISERROR(VLOOKUP(P47,tblSchulferien[],1,FALSE)),"0","1")+IF(Q47="So",10,0)++IF(Q47="Sa",5,0)+IF(ISERROR(VLOOKUP(P47,tblFeiertage[],2,FALSE)),"0","20")</f>
        <v>1</v>
      </c>
      <c r="Y47" s="25">
        <f>IF(ISERROR(VLOOKUP(P47,tbl_UrlaubMA1[],1,FALSE)),0,"100")</f>
        <v>0</v>
      </c>
      <c r="Z47" s="25">
        <f>IF(ISERROR(VLOOKUP(P47,tbl_UrlaubMA2[],1,FALSE)),0,"100")</f>
        <v>0</v>
      </c>
      <c r="AA47" s="25">
        <f>IF(ISERROR(VLOOKUP(P47,tbl_UrlaubMA3[],1,FALSE)),0,"100")</f>
        <v>0</v>
      </c>
      <c r="AB47" s="25">
        <f>IF(ISERROR(VLOOKUP(P47,tbl_UrlaubMA4[],1,FALSE)),0,"100")</f>
        <v>0</v>
      </c>
      <c r="AC47" s="13"/>
      <c r="AD47" s="8">
        <f t="shared" si="23"/>
        <v>44450</v>
      </c>
      <c r="AE47" s="4" t="str">
        <f t="shared" si="17"/>
        <v>Sa</v>
      </c>
      <c r="AF47" s="4" t="str">
        <f>IF(WEEKDAY(AD47)=2,"KW "&amp;WEEKNUM(AD47)&amp;" ","")&amp;IF(ISERROR(VLOOKUP(AD47,tblTermine[],2,FALSE)),"",VLOOKUP(AD47,tblTermine[],2,FALSE)&amp;" ")&amp;IF(ISERROR(VLOOKUP(AD47,tblFeiertage[],2,FALSE)),"",VLOOKUP(AD47,tblFeiertage[],2,FALSE)&amp;" ")&amp;IF(ISERROR(VLOOKUP(AD47,tblBesondereTage[],2,FALSE)),"",VLOOKUP(AD47,tblBesondereTage[],2,FALSE)&amp;" ")</f>
        <v/>
      </c>
      <c r="AG47" s="5"/>
      <c r="AH47" s="5"/>
      <c r="AI47" s="5"/>
      <c r="AJ47" s="9"/>
      <c r="AK47" t="str">
        <f>IF(ISERROR(VLOOKUP(AD47,tblTermine[],2,FALSE)),"",VLOOKUP(AD47,tblTermine[],2,FALSE))</f>
        <v/>
      </c>
      <c r="AL47" s="26">
        <f>IF(ISERROR(VLOOKUP(AD47,tblSchulferien[],1,FALSE)),"0","1")+IF(AE47="So",10,0)++IF(AE47="Sa",5,0)+IF(ISERROR(VLOOKUP(AD47,tblFeiertage[],2,FALSE)),"0","20")</f>
        <v>6</v>
      </c>
      <c r="AM47">
        <f>IF(ISERROR(VLOOKUP(AD47,tbl_UrlaubMA1[],1,FALSE)),0,"100")</f>
        <v>0</v>
      </c>
      <c r="AN47">
        <f>IF(ISERROR(VLOOKUP(AD47,tbl_UrlaubMA2[],1,FALSE)),0,"100")</f>
        <v>0</v>
      </c>
      <c r="AO47">
        <f>IF(ISERROR(VLOOKUP(AD47,tbl_UrlaubMA3[],1,FALSE)),0,"100")</f>
        <v>0</v>
      </c>
      <c r="AP47">
        <f>IF(ISERROR(VLOOKUP(AD47,tbl_UrlaubMA4[],1,FALSE)),0,"100")</f>
        <v>0</v>
      </c>
      <c r="AQ47" s="13"/>
      <c r="AR47" s="8">
        <f t="shared" si="24"/>
        <v>44480</v>
      </c>
      <c r="AS47" s="4" t="str">
        <f t="shared" si="18"/>
        <v>Mo</v>
      </c>
      <c r="AT47" s="4" t="str">
        <f>IF(WEEKDAY(AR47)=2,"KW "&amp;WEEKNUM(AR47)&amp;" ","")&amp;IF(ISERROR(VLOOKUP(AR47,tblTermine[],2,FALSE)),"",VLOOKUP(AR47,tblTermine[],2,FALSE)&amp;" ")&amp;IF(ISERROR(VLOOKUP(AR47,tblFeiertage[],2,FALSE)),"",VLOOKUP(AR47,tblFeiertage[],2,FALSE)&amp;" ")&amp;IF(ISERROR(VLOOKUP(AR47,tblBesondereTage[],2,FALSE)),"",VLOOKUP(AR47,tblBesondereTage[],2,FALSE)&amp;" ")</f>
        <v xml:space="preserve">KW 42 </v>
      </c>
      <c r="AU47" s="5"/>
      <c r="AV47" s="5"/>
      <c r="AW47" s="5"/>
      <c r="AX47" s="9"/>
      <c r="AY47" t="str">
        <f>IF(ISERROR(VLOOKUP(AR47,tblTermine[],2,FALSE)),"",VLOOKUP(AR47,tblTermine[],2,FALSE))</f>
        <v/>
      </c>
      <c r="AZ47" s="26">
        <f>IF(ISERROR(VLOOKUP(AR47,tblSchulferien[],1,FALSE)),"0","1")+IF(AS47="So",10,0)++IF(AS47="Sa",5,0)+IF(ISERROR(VLOOKUP(AR47,tblFeiertage[],2,FALSE)),"0","20")</f>
        <v>0</v>
      </c>
      <c r="BA47">
        <f>IF(ISERROR(VLOOKUP(AR47,tbl_UrlaubMA1[],1,FALSE)),0,"100")</f>
        <v>0</v>
      </c>
      <c r="BB47">
        <f>IF(ISERROR(VLOOKUP(AR47,tbl_UrlaubMA2[],1,FALSE)),0,"100")</f>
        <v>0</v>
      </c>
      <c r="BC47">
        <f>IF(ISERROR(VLOOKUP(AR47,tbl_UrlaubMA3[],1,FALSE)),0,"100")</f>
        <v>0</v>
      </c>
      <c r="BD47">
        <f>IF(ISERROR(VLOOKUP(AR47,tbl_UrlaubMA4[],1,FALSE)),0,"100")</f>
        <v>0</v>
      </c>
      <c r="BE47" s="13"/>
      <c r="BF47" s="8">
        <f t="shared" si="25"/>
        <v>44511</v>
      </c>
      <c r="BG47" s="4" t="str">
        <f t="shared" si="19"/>
        <v>Do</v>
      </c>
      <c r="BH47" s="4" t="str">
        <f>IF(WEEKDAY(BF47)=2,"KW "&amp;WEEKNUM(BF47)&amp;" ","")&amp;IF(ISERROR(VLOOKUP(BF47,tblTermine[],2,FALSE)),"",VLOOKUP(BF47,tblTermine[],2,FALSE)&amp;" ")&amp;IF(ISERROR(VLOOKUP(BF47,tblFeiertage[],2,FALSE)),"",VLOOKUP(BF47,tblFeiertage[],2,FALSE)&amp;" ")&amp;IF(ISERROR(VLOOKUP(BF47,tblBesondereTage[],2,FALSE)),"",VLOOKUP(BF47,tblBesondereTage[],2,FALSE)&amp;" ")</f>
        <v/>
      </c>
      <c r="BI47" s="5"/>
      <c r="BJ47" s="5"/>
      <c r="BK47" s="5"/>
      <c r="BL47" s="9"/>
      <c r="BM47" t="str">
        <f>IF(ISERROR(VLOOKUP(BF47,tblTermine[],2,FALSE)),"",VLOOKUP(BF47,tblTermine[],2,FALSE))</f>
        <v/>
      </c>
      <c r="BN47" s="26">
        <f>IF(ISERROR(VLOOKUP(BF47,tblSchulferien[],1,FALSE)),"0","1")+IF(BG47="So",10,0)++IF(BG47="Sa",5,0)+IF(ISERROR(VLOOKUP(BF47,tblFeiertage[],2,FALSE)),"0","20")</f>
        <v>0</v>
      </c>
      <c r="BO47">
        <f>IF(ISERROR(VLOOKUP(BF47,tbl_UrlaubMA1[],1,FALSE)),0,"100")</f>
        <v>0</v>
      </c>
      <c r="BP47">
        <f>IF(ISERROR(VLOOKUP(BF47,tbl_UrlaubMA2[],1,FALSE)),0,"100")</f>
        <v>0</v>
      </c>
      <c r="BQ47">
        <f>IF(ISERROR(VLOOKUP(BF47,tbl_UrlaubMA3[],1,FALSE)),0,"100")</f>
        <v>0</v>
      </c>
      <c r="BR47">
        <f>IF(ISERROR(VLOOKUP(BF47,tbl_UrlaubMA4[],1,FALSE)),0,"100")</f>
        <v>0</v>
      </c>
      <c r="BS47" s="13"/>
      <c r="BT47" s="8">
        <f t="shared" si="26"/>
        <v>44541</v>
      </c>
      <c r="BU47" s="4" t="str">
        <f t="shared" si="20"/>
        <v>Sa</v>
      </c>
      <c r="BV47" s="4" t="str">
        <f>IF(WEEKDAY(BT47)=2,"KW "&amp;WEEKNUM(BT47)&amp;" ","")&amp;IF(ISERROR(VLOOKUP(BT47,tblTermine[],2,FALSE)),"",VLOOKUP(BT47,tblTermine[],2,FALSE)&amp;" ")&amp;IF(ISERROR(VLOOKUP(BT47,tblFeiertage[],2,FALSE)),"",VLOOKUP(BT47,tblFeiertage[],2,FALSE)&amp;" ")&amp;IF(ISERROR(VLOOKUP(BT47,tblBesondereTage[],2,FALSE)),"",VLOOKUP(BT47,tblBesondereTage[],2,FALSE)&amp;" ")</f>
        <v/>
      </c>
      <c r="BW47" s="5"/>
      <c r="BX47" s="5"/>
      <c r="BY47" s="5"/>
      <c r="BZ47" s="9"/>
      <c r="CA47" t="str">
        <f>IF(ISERROR(VLOOKUP(BT47,tblTermine[],2,FALSE)),"",VLOOKUP(BT47,tblTermine[],2,FALSE))</f>
        <v/>
      </c>
      <c r="CB47" s="26">
        <f>IF(ISERROR(VLOOKUP(BT47,tblSchulferien[],1,FALSE)),"0","1")+IF(BU47="So",10,0)++IF(BU47="Sa",5,0)+IF(ISERROR(VLOOKUP(BT47,tblFeiertage[],2,FALSE)),"0","20")</f>
        <v>5</v>
      </c>
      <c r="CC47">
        <f>IF(ISERROR(VLOOKUP(BT47,tbl_UrlaubMA1[],1,FALSE)),0,"100")</f>
        <v>0</v>
      </c>
      <c r="CD47">
        <f>IF(ISERROR(VLOOKUP(BT47,tbl_UrlaubMA2[],1,FALSE)),0,"100")</f>
        <v>0</v>
      </c>
      <c r="CE47">
        <f>IF(ISERROR(VLOOKUP(BT47,tbl_UrlaubMA3[],1,FALSE)),0,"100")</f>
        <v>0</v>
      </c>
      <c r="CF47">
        <f>IF(ISERROR(VLOOKUP(BT47,tbl_UrlaubMA4[],1,FALSE)),0,"100")</f>
        <v>0</v>
      </c>
      <c r="CG47" s="13"/>
    </row>
    <row r="48" spans="1:85" x14ac:dyDescent="0.3">
      <c r="A48" s="13"/>
      <c r="B48" s="8">
        <f t="shared" si="21"/>
        <v>44389</v>
      </c>
      <c r="C48" s="4" t="str">
        <f t="shared" si="15"/>
        <v>Mo</v>
      </c>
      <c r="D48" s="4" t="str">
        <f>IF(WEEKDAY(B48)=2,"KW "&amp;WEEKNUM(B48)&amp;" ","")&amp;IF(ISERROR(VLOOKUP(B48,tblTermine[],2,FALSE)),"",VLOOKUP(B48,tblTermine[],2,FALSE)&amp;" ")&amp;IF(ISERROR(VLOOKUP(B48,tblFeiertage[],2,FALSE)),"",VLOOKUP(B48,tblFeiertage[],2,FALSE)&amp;" ")&amp;IF(ISERROR(VLOOKUP(B48,tblBesondereTage[],2,FALSE)),"",VLOOKUP(B48,tblBesondereTage[],2,FALSE)&amp;" ")</f>
        <v xml:space="preserve">KW 29 </v>
      </c>
      <c r="E48" s="5"/>
      <c r="F48" s="5"/>
      <c r="G48" s="5"/>
      <c r="H48" s="9"/>
      <c r="I48" t="str">
        <f>IF(ISERROR(VLOOKUP(B48,tblTermine[],2,FALSE)),"",VLOOKUP(B48,tblTermine[],2,FALSE))</f>
        <v/>
      </c>
      <c r="J48" s="26">
        <f>IF(ISERROR(VLOOKUP(B48,tblSchulferien[],1,FALSE)),"0","1")+IF(C48="So",10,0)++IF(C48="Sa",5,0)+IF(ISERROR(VLOOKUP(B48,tblFeiertage[],2,FALSE)),"0","20")</f>
        <v>0</v>
      </c>
      <c r="K48">
        <f>IF(ISERROR(VLOOKUP(B48,tbl_UrlaubMA1[],1,FALSE)),0,"100")</f>
        <v>0</v>
      </c>
      <c r="L48">
        <f>IF(ISERROR(VLOOKUP(B48,tbl_UrlaubMA2[],1,FALSE)),0,"100")</f>
        <v>0</v>
      </c>
      <c r="M48">
        <f>IF(ISERROR(VLOOKUP(B48,tbl_UrlaubMA3[],1,FALSE)),0,"100")</f>
        <v>0</v>
      </c>
      <c r="N48">
        <f>IF(ISERROR(VLOOKUP(B48,tbl_UrlaubMA4[],1,FALSE)),0,"100")</f>
        <v>0</v>
      </c>
      <c r="O48" s="13"/>
      <c r="P48" s="8">
        <f t="shared" si="22"/>
        <v>44420</v>
      </c>
      <c r="Q48" s="4" t="str">
        <f t="shared" si="16"/>
        <v>Do</v>
      </c>
      <c r="R48" s="4" t="str">
        <f>IF(WEEKDAY(P48)=2,"KW "&amp;WEEKNUM(P48)&amp;" ","")&amp;IF(ISERROR(VLOOKUP(P48,tblTermine[],2,FALSE)),"",VLOOKUP(P48,tblTermine[],2,FALSE)&amp;" ")&amp;IF(ISERROR(VLOOKUP(P48,tblFeiertage[],2,FALSE)),"",VLOOKUP(P48,tblFeiertage[],2,FALSE)&amp;" ")&amp;IF(ISERROR(VLOOKUP(P48,tblBesondereTage[],2,FALSE)),"",VLOOKUP(P48,tblBesondereTage[],2,FALSE)&amp;" ")</f>
        <v/>
      </c>
      <c r="S48" s="5"/>
      <c r="T48" s="5"/>
      <c r="U48" s="5"/>
      <c r="V48" s="5"/>
      <c r="W48" s="25" t="str">
        <f>IF(ISERROR(VLOOKUP(P48,tblTermine[],2,FALSE)),"",VLOOKUP(P48,tblTermine[],2,FALSE))</f>
        <v/>
      </c>
      <c r="X48" s="26">
        <f>IF(ISERROR(VLOOKUP(P48,tblSchulferien[],1,FALSE)),"0","1")+IF(Q48="So",10,0)++IF(Q48="Sa",5,0)+IF(ISERROR(VLOOKUP(P48,tblFeiertage[],2,FALSE)),"0","20")</f>
        <v>1</v>
      </c>
      <c r="Y48" s="25">
        <f>IF(ISERROR(VLOOKUP(P48,tbl_UrlaubMA1[],1,FALSE)),0,"100")</f>
        <v>0</v>
      </c>
      <c r="Z48" s="25">
        <f>IF(ISERROR(VLOOKUP(P48,tbl_UrlaubMA2[],1,FALSE)),0,"100")</f>
        <v>0</v>
      </c>
      <c r="AA48" s="25">
        <f>IF(ISERROR(VLOOKUP(P48,tbl_UrlaubMA3[],1,FALSE)),0,"100")</f>
        <v>0</v>
      </c>
      <c r="AB48" s="25">
        <f>IF(ISERROR(VLOOKUP(P48,tbl_UrlaubMA4[],1,FALSE)),0,"100")</f>
        <v>0</v>
      </c>
      <c r="AC48" s="13"/>
      <c r="AD48" s="8">
        <f t="shared" si="23"/>
        <v>44451</v>
      </c>
      <c r="AE48" s="4" t="str">
        <f t="shared" si="17"/>
        <v>So</v>
      </c>
      <c r="AF48" s="4" t="str">
        <f>IF(WEEKDAY(AD48)=2,"KW "&amp;WEEKNUM(AD48)&amp;" ","")&amp;IF(ISERROR(VLOOKUP(AD48,tblTermine[],2,FALSE)),"",VLOOKUP(AD48,tblTermine[],2,FALSE)&amp;" ")&amp;IF(ISERROR(VLOOKUP(AD48,tblFeiertage[],2,FALSE)),"",VLOOKUP(AD48,tblFeiertage[],2,FALSE)&amp;" ")&amp;IF(ISERROR(VLOOKUP(AD48,tblBesondereTage[],2,FALSE)),"",VLOOKUP(AD48,tblBesondereTage[],2,FALSE)&amp;" ")</f>
        <v/>
      </c>
      <c r="AG48" s="5"/>
      <c r="AH48" s="5"/>
      <c r="AI48" s="5"/>
      <c r="AJ48" s="9"/>
      <c r="AK48" t="str">
        <f>IF(ISERROR(VLOOKUP(AD48,tblTermine[],2,FALSE)),"",VLOOKUP(AD48,tblTermine[],2,FALSE))</f>
        <v/>
      </c>
      <c r="AL48" s="26">
        <f>IF(ISERROR(VLOOKUP(AD48,tblSchulferien[],1,FALSE)),"0","1")+IF(AE48="So",10,0)++IF(AE48="Sa",5,0)+IF(ISERROR(VLOOKUP(AD48,tblFeiertage[],2,FALSE)),"0","20")</f>
        <v>11</v>
      </c>
      <c r="AM48">
        <f>IF(ISERROR(VLOOKUP(AD48,tbl_UrlaubMA1[],1,FALSE)),0,"100")</f>
        <v>0</v>
      </c>
      <c r="AN48">
        <f>IF(ISERROR(VLOOKUP(AD48,tbl_UrlaubMA2[],1,FALSE)),0,"100")</f>
        <v>0</v>
      </c>
      <c r="AO48">
        <f>IF(ISERROR(VLOOKUP(AD48,tbl_UrlaubMA3[],1,FALSE)),0,"100")</f>
        <v>0</v>
      </c>
      <c r="AP48">
        <f>IF(ISERROR(VLOOKUP(AD48,tbl_UrlaubMA4[],1,FALSE)),0,"100")</f>
        <v>0</v>
      </c>
      <c r="AQ48" s="13"/>
      <c r="AR48" s="8">
        <f t="shared" si="24"/>
        <v>44481</v>
      </c>
      <c r="AS48" s="4" t="str">
        <f t="shared" si="18"/>
        <v>Di</v>
      </c>
      <c r="AT48" s="4" t="str">
        <f>IF(WEEKDAY(AR48)=2,"KW "&amp;WEEKNUM(AR48)&amp;" ","")&amp;IF(ISERROR(VLOOKUP(AR48,tblTermine[],2,FALSE)),"",VLOOKUP(AR48,tblTermine[],2,FALSE)&amp;" ")&amp;IF(ISERROR(VLOOKUP(AR48,tblFeiertage[],2,FALSE)),"",VLOOKUP(AR48,tblFeiertage[],2,FALSE)&amp;" ")&amp;IF(ISERROR(VLOOKUP(AR48,tblBesondereTage[],2,FALSE)),"",VLOOKUP(AR48,tblBesondereTage[],2,FALSE)&amp;" ")</f>
        <v/>
      </c>
      <c r="AU48" s="5"/>
      <c r="AV48" s="5"/>
      <c r="AW48" s="5"/>
      <c r="AX48" s="9"/>
      <c r="AY48" t="str">
        <f>IF(ISERROR(VLOOKUP(AR48,tblTermine[],2,FALSE)),"",VLOOKUP(AR48,tblTermine[],2,FALSE))</f>
        <v/>
      </c>
      <c r="AZ48" s="26">
        <f>IF(ISERROR(VLOOKUP(AR48,tblSchulferien[],1,FALSE)),"0","1")+IF(AS48="So",10,0)++IF(AS48="Sa",5,0)+IF(ISERROR(VLOOKUP(AR48,tblFeiertage[],2,FALSE)),"0","20")</f>
        <v>0</v>
      </c>
      <c r="BA48">
        <f>IF(ISERROR(VLOOKUP(AR48,tbl_UrlaubMA1[],1,FALSE)),0,"100")</f>
        <v>0</v>
      </c>
      <c r="BB48">
        <f>IF(ISERROR(VLOOKUP(AR48,tbl_UrlaubMA2[],1,FALSE)),0,"100")</f>
        <v>0</v>
      </c>
      <c r="BC48">
        <f>IF(ISERROR(VLOOKUP(AR48,tbl_UrlaubMA3[],1,FALSE)),0,"100")</f>
        <v>0</v>
      </c>
      <c r="BD48">
        <f>IF(ISERROR(VLOOKUP(AR48,tbl_UrlaubMA4[],1,FALSE)),0,"100")</f>
        <v>0</v>
      </c>
      <c r="BE48" s="13"/>
      <c r="BF48" s="8">
        <f t="shared" si="25"/>
        <v>44512</v>
      </c>
      <c r="BG48" s="4" t="str">
        <f t="shared" si="19"/>
        <v>Fr</v>
      </c>
      <c r="BH48" s="4" t="str">
        <f>IF(WEEKDAY(BF48)=2,"KW "&amp;WEEKNUM(BF48)&amp;" ","")&amp;IF(ISERROR(VLOOKUP(BF48,tblTermine[],2,FALSE)),"",VLOOKUP(BF48,tblTermine[],2,FALSE)&amp;" ")&amp;IF(ISERROR(VLOOKUP(BF48,tblFeiertage[],2,FALSE)),"",VLOOKUP(BF48,tblFeiertage[],2,FALSE)&amp;" ")&amp;IF(ISERROR(VLOOKUP(BF48,tblBesondereTage[],2,FALSE)),"",VLOOKUP(BF48,tblBesondereTage[],2,FALSE)&amp;" ")</f>
        <v/>
      </c>
      <c r="BI48" s="5"/>
      <c r="BJ48" s="5"/>
      <c r="BK48" s="5"/>
      <c r="BL48" s="9"/>
      <c r="BM48" t="str">
        <f>IF(ISERROR(VLOOKUP(BF48,tblTermine[],2,FALSE)),"",VLOOKUP(BF48,tblTermine[],2,FALSE))</f>
        <v/>
      </c>
      <c r="BN48" s="26">
        <f>IF(ISERROR(VLOOKUP(BF48,tblSchulferien[],1,FALSE)),"0","1")+IF(BG48="So",10,0)++IF(BG48="Sa",5,0)+IF(ISERROR(VLOOKUP(BF48,tblFeiertage[],2,FALSE)),"0","20")</f>
        <v>0</v>
      </c>
      <c r="BO48">
        <f>IF(ISERROR(VLOOKUP(BF48,tbl_UrlaubMA1[],1,FALSE)),0,"100")</f>
        <v>0</v>
      </c>
      <c r="BP48">
        <f>IF(ISERROR(VLOOKUP(BF48,tbl_UrlaubMA2[],1,FALSE)),0,"100")</f>
        <v>0</v>
      </c>
      <c r="BQ48">
        <f>IF(ISERROR(VLOOKUP(BF48,tbl_UrlaubMA3[],1,FALSE)),0,"100")</f>
        <v>0</v>
      </c>
      <c r="BR48">
        <f>IF(ISERROR(VLOOKUP(BF48,tbl_UrlaubMA4[],1,FALSE)),0,"100")</f>
        <v>0</v>
      </c>
      <c r="BS48" s="13"/>
      <c r="BT48" s="8">
        <f t="shared" si="26"/>
        <v>44542</v>
      </c>
      <c r="BU48" s="4" t="str">
        <f t="shared" si="20"/>
        <v>So</v>
      </c>
      <c r="BV48" s="4" t="str">
        <f>IF(WEEKDAY(BT48)=2,"KW "&amp;WEEKNUM(BT48)&amp;" ","")&amp;IF(ISERROR(VLOOKUP(BT48,tblTermine[],2,FALSE)),"",VLOOKUP(BT48,tblTermine[],2,FALSE)&amp;" ")&amp;IF(ISERROR(VLOOKUP(BT48,tblFeiertage[],2,FALSE)),"",VLOOKUP(BT48,tblFeiertage[],2,FALSE)&amp;" ")&amp;IF(ISERROR(VLOOKUP(BT48,tblBesondereTage[],2,FALSE)),"",VLOOKUP(BT48,tblBesondereTage[],2,FALSE)&amp;" ")</f>
        <v xml:space="preserve">3. Advent </v>
      </c>
      <c r="BW48" s="5"/>
      <c r="BX48" s="5"/>
      <c r="BY48" s="5"/>
      <c r="BZ48" s="9"/>
      <c r="CA48" t="str">
        <f>IF(ISERROR(VLOOKUP(BT48,tblTermine[],2,FALSE)),"",VLOOKUP(BT48,tblTermine[],2,FALSE))</f>
        <v/>
      </c>
      <c r="CB48" s="26">
        <f>IF(ISERROR(VLOOKUP(BT48,tblSchulferien[],1,FALSE)),"0","1")+IF(BU48="So",10,0)++IF(BU48="Sa",5,0)+IF(ISERROR(VLOOKUP(BT48,tblFeiertage[],2,FALSE)),"0","20")</f>
        <v>10</v>
      </c>
      <c r="CC48">
        <f>IF(ISERROR(VLOOKUP(BT48,tbl_UrlaubMA1[],1,FALSE)),0,"100")</f>
        <v>0</v>
      </c>
      <c r="CD48">
        <f>IF(ISERROR(VLOOKUP(BT48,tbl_UrlaubMA2[],1,FALSE)),0,"100")</f>
        <v>0</v>
      </c>
      <c r="CE48">
        <f>IF(ISERROR(VLOOKUP(BT48,tbl_UrlaubMA3[],1,FALSE)),0,"100")</f>
        <v>0</v>
      </c>
      <c r="CF48">
        <f>IF(ISERROR(VLOOKUP(BT48,tbl_UrlaubMA4[],1,FALSE)),0,"100")</f>
        <v>0</v>
      </c>
      <c r="CG48" s="13"/>
    </row>
    <row r="49" spans="1:85" x14ac:dyDescent="0.3">
      <c r="A49" s="13"/>
      <c r="B49" s="8">
        <f t="shared" si="21"/>
        <v>44390</v>
      </c>
      <c r="C49" s="4" t="str">
        <f t="shared" si="15"/>
        <v>Di</v>
      </c>
      <c r="D49" s="4" t="str">
        <f>IF(WEEKDAY(B49)=2,"KW "&amp;WEEKNUM(B49)&amp;" ","")&amp;IF(ISERROR(VLOOKUP(B49,tblTermine[],2,FALSE)),"",VLOOKUP(B49,tblTermine[],2,FALSE)&amp;" ")&amp;IF(ISERROR(VLOOKUP(B49,tblFeiertage[],2,FALSE)),"",VLOOKUP(B49,tblFeiertage[],2,FALSE)&amp;" ")&amp;IF(ISERROR(VLOOKUP(B49,tblBesondereTage[],2,FALSE)),"",VLOOKUP(B49,tblBesondereTage[],2,FALSE)&amp;" ")</f>
        <v/>
      </c>
      <c r="E49" s="5"/>
      <c r="F49" s="5"/>
      <c r="G49" s="5"/>
      <c r="H49" s="9"/>
      <c r="I49" t="str">
        <f>IF(ISERROR(VLOOKUP(B49,tblTermine[],2,FALSE)),"",VLOOKUP(B49,tblTermine[],2,FALSE))</f>
        <v/>
      </c>
      <c r="J49" s="26">
        <f>IF(ISERROR(VLOOKUP(B49,tblSchulferien[],1,FALSE)),"0","1")+IF(C49="So",10,0)++IF(C49="Sa",5,0)+IF(ISERROR(VLOOKUP(B49,tblFeiertage[],2,FALSE)),"0","20")</f>
        <v>0</v>
      </c>
      <c r="K49">
        <f>IF(ISERROR(VLOOKUP(B49,tbl_UrlaubMA1[],1,FALSE)),0,"100")</f>
        <v>0</v>
      </c>
      <c r="L49">
        <f>IF(ISERROR(VLOOKUP(B49,tbl_UrlaubMA2[],1,FALSE)),0,"100")</f>
        <v>0</v>
      </c>
      <c r="M49">
        <f>IF(ISERROR(VLOOKUP(B49,tbl_UrlaubMA3[],1,FALSE)),0,"100")</f>
        <v>0</v>
      </c>
      <c r="N49">
        <f>IF(ISERROR(VLOOKUP(B49,tbl_UrlaubMA4[],1,FALSE)),0,"100")</f>
        <v>0</v>
      </c>
      <c r="O49" s="13"/>
      <c r="P49" s="8">
        <f t="shared" si="22"/>
        <v>44421</v>
      </c>
      <c r="Q49" s="4" t="str">
        <f t="shared" si="16"/>
        <v>Fr</v>
      </c>
      <c r="R49" s="4" t="str">
        <f>IF(WEEKDAY(P49)=2,"KW "&amp;WEEKNUM(P49)&amp;" ","")&amp;IF(ISERROR(VLOOKUP(P49,tblTermine[],2,FALSE)),"",VLOOKUP(P49,tblTermine[],2,FALSE)&amp;" ")&amp;IF(ISERROR(VLOOKUP(P49,tblFeiertage[],2,FALSE)),"",VLOOKUP(P49,tblFeiertage[],2,FALSE)&amp;" ")&amp;IF(ISERROR(VLOOKUP(P49,tblBesondereTage[],2,FALSE)),"",VLOOKUP(P49,tblBesondereTage[],2,FALSE)&amp;" ")</f>
        <v/>
      </c>
      <c r="S49" s="5"/>
      <c r="T49" s="5"/>
      <c r="U49" s="5"/>
      <c r="V49" s="5"/>
      <c r="W49" s="25" t="str">
        <f>IF(ISERROR(VLOOKUP(P49,tblTermine[],2,FALSE)),"",VLOOKUP(P49,tblTermine[],2,FALSE))</f>
        <v/>
      </c>
      <c r="X49" s="26">
        <f>IF(ISERROR(VLOOKUP(P49,tblSchulferien[],1,FALSE)),"0","1")+IF(Q49="So",10,0)++IF(Q49="Sa",5,0)+IF(ISERROR(VLOOKUP(P49,tblFeiertage[],2,FALSE)),"0","20")</f>
        <v>1</v>
      </c>
      <c r="Y49" s="25">
        <f>IF(ISERROR(VLOOKUP(P49,tbl_UrlaubMA1[],1,FALSE)),0,"100")</f>
        <v>0</v>
      </c>
      <c r="Z49" s="25">
        <f>IF(ISERROR(VLOOKUP(P49,tbl_UrlaubMA2[],1,FALSE)),0,"100")</f>
        <v>0</v>
      </c>
      <c r="AA49" s="25">
        <f>IF(ISERROR(VLOOKUP(P49,tbl_UrlaubMA3[],1,FALSE)),0,"100")</f>
        <v>0</v>
      </c>
      <c r="AB49" s="25">
        <f>IF(ISERROR(VLOOKUP(P49,tbl_UrlaubMA4[],1,FALSE)),0,"100")</f>
        <v>0</v>
      </c>
      <c r="AC49" s="13"/>
      <c r="AD49" s="8">
        <f t="shared" si="23"/>
        <v>44452</v>
      </c>
      <c r="AE49" s="4" t="str">
        <f t="shared" si="17"/>
        <v>Mo</v>
      </c>
      <c r="AF49" s="4" t="str">
        <f>IF(WEEKDAY(AD49)=2,"KW "&amp;WEEKNUM(AD49)&amp;" ","")&amp;IF(ISERROR(VLOOKUP(AD49,tblTermine[],2,FALSE)),"",VLOOKUP(AD49,tblTermine[],2,FALSE)&amp;" ")&amp;IF(ISERROR(VLOOKUP(AD49,tblFeiertage[],2,FALSE)),"",VLOOKUP(AD49,tblFeiertage[],2,FALSE)&amp;" ")&amp;IF(ISERROR(VLOOKUP(AD49,tblBesondereTage[],2,FALSE)),"",VLOOKUP(AD49,tblBesondereTage[],2,FALSE)&amp;" ")</f>
        <v xml:space="preserve">KW 38 </v>
      </c>
      <c r="AG49" s="5"/>
      <c r="AH49" s="5"/>
      <c r="AI49" s="5"/>
      <c r="AJ49" s="9"/>
      <c r="AK49" t="str">
        <f>IF(ISERROR(VLOOKUP(AD49,tblTermine[],2,FALSE)),"",VLOOKUP(AD49,tblTermine[],2,FALSE))</f>
        <v/>
      </c>
      <c r="AL49" s="26">
        <f>IF(ISERROR(VLOOKUP(AD49,tblSchulferien[],1,FALSE)),"0","1")+IF(AE49="So",10,0)++IF(AE49="Sa",5,0)+IF(ISERROR(VLOOKUP(AD49,tblFeiertage[],2,FALSE)),"0","20")</f>
        <v>1</v>
      </c>
      <c r="AM49">
        <f>IF(ISERROR(VLOOKUP(AD49,tbl_UrlaubMA1[],1,FALSE)),0,"100")</f>
        <v>0</v>
      </c>
      <c r="AN49">
        <f>IF(ISERROR(VLOOKUP(AD49,tbl_UrlaubMA2[],1,FALSE)),0,"100")</f>
        <v>0</v>
      </c>
      <c r="AO49">
        <f>IF(ISERROR(VLOOKUP(AD49,tbl_UrlaubMA3[],1,FALSE)),0,"100")</f>
        <v>0</v>
      </c>
      <c r="AP49">
        <f>IF(ISERROR(VLOOKUP(AD49,tbl_UrlaubMA4[],1,FALSE)),0,"100")</f>
        <v>0</v>
      </c>
      <c r="AQ49" s="13"/>
      <c r="AR49" s="8">
        <f t="shared" si="24"/>
        <v>44482</v>
      </c>
      <c r="AS49" s="4" t="str">
        <f t="shared" si="18"/>
        <v>Mi</v>
      </c>
      <c r="AT49" s="4" t="str">
        <f>IF(WEEKDAY(AR49)=2,"KW "&amp;WEEKNUM(AR49)&amp;" ","")&amp;IF(ISERROR(VLOOKUP(AR49,tblTermine[],2,FALSE)),"",VLOOKUP(AR49,tblTermine[],2,FALSE)&amp;" ")&amp;IF(ISERROR(VLOOKUP(AR49,tblFeiertage[],2,FALSE)),"",VLOOKUP(AR49,tblFeiertage[],2,FALSE)&amp;" ")&amp;IF(ISERROR(VLOOKUP(AR49,tblBesondereTage[],2,FALSE)),"",VLOOKUP(AR49,tblBesondereTage[],2,FALSE)&amp;" ")</f>
        <v/>
      </c>
      <c r="AU49" s="5"/>
      <c r="AV49" s="5"/>
      <c r="AW49" s="5"/>
      <c r="AX49" s="9"/>
      <c r="AY49" t="str">
        <f>IF(ISERROR(VLOOKUP(AR49,tblTermine[],2,FALSE)),"",VLOOKUP(AR49,tblTermine[],2,FALSE))</f>
        <v/>
      </c>
      <c r="AZ49" s="26">
        <f>IF(ISERROR(VLOOKUP(AR49,tblSchulferien[],1,FALSE)),"0","1")+IF(AS49="So",10,0)++IF(AS49="Sa",5,0)+IF(ISERROR(VLOOKUP(AR49,tblFeiertage[],2,FALSE)),"0","20")</f>
        <v>0</v>
      </c>
      <c r="BA49">
        <f>IF(ISERROR(VLOOKUP(AR49,tbl_UrlaubMA1[],1,FALSE)),0,"100")</f>
        <v>0</v>
      </c>
      <c r="BB49">
        <f>IF(ISERROR(VLOOKUP(AR49,tbl_UrlaubMA2[],1,FALSE)),0,"100")</f>
        <v>0</v>
      </c>
      <c r="BC49">
        <f>IF(ISERROR(VLOOKUP(AR49,tbl_UrlaubMA3[],1,FALSE)),0,"100")</f>
        <v>0</v>
      </c>
      <c r="BD49">
        <f>IF(ISERROR(VLOOKUP(AR49,tbl_UrlaubMA4[],1,FALSE)),0,"100")</f>
        <v>0</v>
      </c>
      <c r="BE49" s="13"/>
      <c r="BF49" s="8">
        <f t="shared" si="25"/>
        <v>44513</v>
      </c>
      <c r="BG49" s="4" t="str">
        <f t="shared" si="19"/>
        <v>Sa</v>
      </c>
      <c r="BH49" s="4" t="str">
        <f>IF(WEEKDAY(BF49)=2,"KW "&amp;WEEKNUM(BF49)&amp;" ","")&amp;IF(ISERROR(VLOOKUP(BF49,tblTermine[],2,FALSE)),"",VLOOKUP(BF49,tblTermine[],2,FALSE)&amp;" ")&amp;IF(ISERROR(VLOOKUP(BF49,tblFeiertage[],2,FALSE)),"",VLOOKUP(BF49,tblFeiertage[],2,FALSE)&amp;" ")&amp;IF(ISERROR(VLOOKUP(BF49,tblBesondereTage[],2,FALSE)),"",VLOOKUP(BF49,tblBesondereTage[],2,FALSE)&amp;" ")</f>
        <v/>
      </c>
      <c r="BI49" s="5"/>
      <c r="BJ49" s="5"/>
      <c r="BK49" s="5"/>
      <c r="BL49" s="9"/>
      <c r="BM49" t="str">
        <f>IF(ISERROR(VLOOKUP(BF49,tblTermine[],2,FALSE)),"",VLOOKUP(BF49,tblTermine[],2,FALSE))</f>
        <v/>
      </c>
      <c r="BN49" s="26">
        <f>IF(ISERROR(VLOOKUP(BF49,tblSchulferien[],1,FALSE)),"0","1")+IF(BG49="So",10,0)++IF(BG49="Sa",5,0)+IF(ISERROR(VLOOKUP(BF49,tblFeiertage[],2,FALSE)),"0","20")</f>
        <v>5</v>
      </c>
      <c r="BO49">
        <f>IF(ISERROR(VLOOKUP(BF49,tbl_UrlaubMA1[],1,FALSE)),0,"100")</f>
        <v>0</v>
      </c>
      <c r="BP49">
        <f>IF(ISERROR(VLOOKUP(BF49,tbl_UrlaubMA2[],1,FALSE)),0,"100")</f>
        <v>0</v>
      </c>
      <c r="BQ49">
        <f>IF(ISERROR(VLOOKUP(BF49,tbl_UrlaubMA3[],1,FALSE)),0,"100")</f>
        <v>0</v>
      </c>
      <c r="BR49">
        <f>IF(ISERROR(VLOOKUP(BF49,tbl_UrlaubMA4[],1,FALSE)),0,"100")</f>
        <v>0</v>
      </c>
      <c r="BS49" s="13"/>
      <c r="BT49" s="8">
        <f t="shared" si="26"/>
        <v>44543</v>
      </c>
      <c r="BU49" s="4" t="str">
        <f t="shared" si="20"/>
        <v>Mo</v>
      </c>
      <c r="BV49" s="4" t="str">
        <f>IF(WEEKDAY(BT49)=2,"KW "&amp;WEEKNUM(BT49)&amp;" ","")&amp;IF(ISERROR(VLOOKUP(BT49,tblTermine[],2,FALSE)),"",VLOOKUP(BT49,tblTermine[],2,FALSE)&amp;" ")&amp;IF(ISERROR(VLOOKUP(BT49,tblFeiertage[],2,FALSE)),"",VLOOKUP(BT49,tblFeiertage[],2,FALSE)&amp;" ")&amp;IF(ISERROR(VLOOKUP(BT49,tblBesondereTage[],2,FALSE)),"",VLOOKUP(BT49,tblBesondereTage[],2,FALSE)&amp;" ")</f>
        <v xml:space="preserve">KW 51 </v>
      </c>
      <c r="BW49" s="5"/>
      <c r="BX49" s="5"/>
      <c r="BY49" s="5"/>
      <c r="BZ49" s="9"/>
      <c r="CA49" t="str">
        <f>IF(ISERROR(VLOOKUP(BT49,tblTermine[],2,FALSE)),"",VLOOKUP(BT49,tblTermine[],2,FALSE))</f>
        <v/>
      </c>
      <c r="CB49" s="26">
        <f>IF(ISERROR(VLOOKUP(BT49,tblSchulferien[],1,FALSE)),"0","1")+IF(BU49="So",10,0)++IF(BU49="Sa",5,0)+IF(ISERROR(VLOOKUP(BT49,tblFeiertage[],2,FALSE)),"0","20")</f>
        <v>0</v>
      </c>
      <c r="CC49">
        <f>IF(ISERROR(VLOOKUP(BT49,tbl_UrlaubMA1[],1,FALSE)),0,"100")</f>
        <v>0</v>
      </c>
      <c r="CD49">
        <f>IF(ISERROR(VLOOKUP(BT49,tbl_UrlaubMA2[],1,FALSE)),0,"100")</f>
        <v>0</v>
      </c>
      <c r="CE49">
        <f>IF(ISERROR(VLOOKUP(BT49,tbl_UrlaubMA3[],1,FALSE)),0,"100")</f>
        <v>0</v>
      </c>
      <c r="CF49">
        <f>IF(ISERROR(VLOOKUP(BT49,tbl_UrlaubMA4[],1,FALSE)),0,"100")</f>
        <v>0</v>
      </c>
      <c r="CG49" s="13"/>
    </row>
    <row r="50" spans="1:85" x14ac:dyDescent="0.3">
      <c r="A50" s="13"/>
      <c r="B50" s="8">
        <f t="shared" si="21"/>
        <v>44391</v>
      </c>
      <c r="C50" s="4" t="str">
        <f t="shared" si="15"/>
        <v>Mi</v>
      </c>
      <c r="D50" s="4" t="str">
        <f>IF(WEEKDAY(B50)=2,"KW "&amp;WEEKNUM(B50)&amp;" ","")&amp;IF(ISERROR(VLOOKUP(B50,tblTermine[],2,FALSE)),"",VLOOKUP(B50,tblTermine[],2,FALSE)&amp;" ")&amp;IF(ISERROR(VLOOKUP(B50,tblFeiertage[],2,FALSE)),"",VLOOKUP(B50,tblFeiertage[],2,FALSE)&amp;" ")&amp;IF(ISERROR(VLOOKUP(B50,tblBesondereTage[],2,FALSE)),"",VLOOKUP(B50,tblBesondereTage[],2,FALSE)&amp;" ")</f>
        <v/>
      </c>
      <c r="E50" s="5"/>
      <c r="F50" s="5"/>
      <c r="G50" s="5"/>
      <c r="H50" s="9"/>
      <c r="I50" t="str">
        <f>IF(ISERROR(VLOOKUP(B50,tblTermine[],2,FALSE)),"",VLOOKUP(B50,tblTermine[],2,FALSE))</f>
        <v/>
      </c>
      <c r="J50" s="26">
        <f>IF(ISERROR(VLOOKUP(B50,tblSchulferien[],1,FALSE)),"0","1")+IF(C50="So",10,0)++IF(C50="Sa",5,0)+IF(ISERROR(VLOOKUP(B50,tblFeiertage[],2,FALSE)),"0","20")</f>
        <v>0</v>
      </c>
      <c r="K50">
        <f>IF(ISERROR(VLOOKUP(B50,tbl_UrlaubMA1[],1,FALSE)),0,"100")</f>
        <v>0</v>
      </c>
      <c r="L50">
        <f>IF(ISERROR(VLOOKUP(B50,tbl_UrlaubMA2[],1,FALSE)),0,"100")</f>
        <v>0</v>
      </c>
      <c r="M50">
        <f>IF(ISERROR(VLOOKUP(B50,tbl_UrlaubMA3[],1,FALSE)),0,"100")</f>
        <v>0</v>
      </c>
      <c r="N50">
        <f>IF(ISERROR(VLOOKUP(B50,tbl_UrlaubMA4[],1,FALSE)),0,"100")</f>
        <v>0</v>
      </c>
      <c r="O50" s="13"/>
      <c r="P50" s="8">
        <f t="shared" si="22"/>
        <v>44422</v>
      </c>
      <c r="Q50" s="4" t="str">
        <f t="shared" si="16"/>
        <v>Sa</v>
      </c>
      <c r="R50" s="4" t="str">
        <f>IF(WEEKDAY(P50)=2,"KW "&amp;WEEKNUM(P50)&amp;" ","")&amp;IF(ISERROR(VLOOKUP(P50,tblTermine[],2,FALSE)),"",VLOOKUP(P50,tblTermine[],2,FALSE)&amp;" ")&amp;IF(ISERROR(VLOOKUP(P50,tblFeiertage[],2,FALSE)),"",VLOOKUP(P50,tblFeiertage[],2,FALSE)&amp;" ")&amp;IF(ISERROR(VLOOKUP(P50,tblBesondereTage[],2,FALSE)),"",VLOOKUP(P50,tblBesondereTage[],2,FALSE)&amp;" ")</f>
        <v/>
      </c>
      <c r="S50" s="5"/>
      <c r="T50" s="5"/>
      <c r="U50" s="5"/>
      <c r="V50" s="5"/>
      <c r="W50" s="25" t="str">
        <f>IF(ISERROR(VLOOKUP(P50,tblTermine[],2,FALSE)),"",VLOOKUP(P50,tblTermine[],2,FALSE))</f>
        <v/>
      </c>
      <c r="X50" s="26">
        <f>IF(ISERROR(VLOOKUP(P50,tblSchulferien[],1,FALSE)),"0","1")+IF(Q50="So",10,0)++IF(Q50="Sa",5,0)+IF(ISERROR(VLOOKUP(P50,tblFeiertage[],2,FALSE)),"0","20")</f>
        <v>6</v>
      </c>
      <c r="Y50" s="25">
        <f>IF(ISERROR(VLOOKUP(P50,tbl_UrlaubMA1[],1,FALSE)),0,"100")</f>
        <v>0</v>
      </c>
      <c r="Z50" s="25">
        <f>IF(ISERROR(VLOOKUP(P50,tbl_UrlaubMA2[],1,FALSE)),0,"100")</f>
        <v>0</v>
      </c>
      <c r="AA50" s="25">
        <f>IF(ISERROR(VLOOKUP(P50,tbl_UrlaubMA3[],1,FALSE)),0,"100")</f>
        <v>0</v>
      </c>
      <c r="AB50" s="25">
        <f>IF(ISERROR(VLOOKUP(P50,tbl_UrlaubMA4[],1,FALSE)),0,"100")</f>
        <v>0</v>
      </c>
      <c r="AC50" s="13"/>
      <c r="AD50" s="8">
        <f t="shared" si="23"/>
        <v>44453</v>
      </c>
      <c r="AE50" s="4" t="str">
        <f t="shared" si="17"/>
        <v>Di</v>
      </c>
      <c r="AF50" s="4" t="str">
        <f>IF(WEEKDAY(AD50)=2,"KW "&amp;WEEKNUM(AD50)&amp;" ","")&amp;IF(ISERROR(VLOOKUP(AD50,tblTermine[],2,FALSE)),"",VLOOKUP(AD50,tblTermine[],2,FALSE)&amp;" ")&amp;IF(ISERROR(VLOOKUP(AD50,tblFeiertage[],2,FALSE)),"",VLOOKUP(AD50,tblFeiertage[],2,FALSE)&amp;" ")&amp;IF(ISERROR(VLOOKUP(AD50,tblBesondereTage[],2,FALSE)),"",VLOOKUP(AD50,tblBesondereTage[],2,FALSE)&amp;" ")</f>
        <v/>
      </c>
      <c r="AG50" s="5"/>
      <c r="AH50" s="5"/>
      <c r="AI50" s="5"/>
      <c r="AJ50" s="9"/>
      <c r="AK50" t="str">
        <f>IF(ISERROR(VLOOKUP(AD50,tblTermine[],2,FALSE)),"",VLOOKUP(AD50,tblTermine[],2,FALSE))</f>
        <v/>
      </c>
      <c r="AL50" s="26">
        <f>IF(ISERROR(VLOOKUP(AD50,tblSchulferien[],1,FALSE)),"0","1")+IF(AE50="So",10,0)++IF(AE50="Sa",5,0)+IF(ISERROR(VLOOKUP(AD50,tblFeiertage[],2,FALSE)),"0","20")</f>
        <v>0</v>
      </c>
      <c r="AM50">
        <f>IF(ISERROR(VLOOKUP(AD50,tbl_UrlaubMA1[],1,FALSE)),0,"100")</f>
        <v>0</v>
      </c>
      <c r="AN50">
        <f>IF(ISERROR(VLOOKUP(AD50,tbl_UrlaubMA2[],1,FALSE)),0,"100")</f>
        <v>0</v>
      </c>
      <c r="AO50">
        <f>IF(ISERROR(VLOOKUP(AD50,tbl_UrlaubMA3[],1,FALSE)),0,"100")</f>
        <v>0</v>
      </c>
      <c r="AP50">
        <f>IF(ISERROR(VLOOKUP(AD50,tbl_UrlaubMA4[],1,FALSE)),0,"100")</f>
        <v>0</v>
      </c>
      <c r="AQ50" s="13"/>
      <c r="AR50" s="8">
        <f t="shared" si="24"/>
        <v>44483</v>
      </c>
      <c r="AS50" s="4" t="str">
        <f t="shared" si="18"/>
        <v>Do</v>
      </c>
      <c r="AT50" s="4" t="str">
        <f>IF(WEEKDAY(AR50)=2,"KW "&amp;WEEKNUM(AR50)&amp;" ","")&amp;IF(ISERROR(VLOOKUP(AR50,tblTermine[],2,FALSE)),"",VLOOKUP(AR50,tblTermine[],2,FALSE)&amp;" ")&amp;IF(ISERROR(VLOOKUP(AR50,tblFeiertage[],2,FALSE)),"",VLOOKUP(AR50,tblFeiertage[],2,FALSE)&amp;" ")&amp;IF(ISERROR(VLOOKUP(AR50,tblBesondereTage[],2,FALSE)),"",VLOOKUP(AR50,tblBesondereTage[],2,FALSE)&amp;" ")</f>
        <v/>
      </c>
      <c r="AU50" s="5"/>
      <c r="AV50" s="5"/>
      <c r="AW50" s="5"/>
      <c r="AX50" s="9"/>
      <c r="AY50" t="str">
        <f>IF(ISERROR(VLOOKUP(AR50,tblTermine[],2,FALSE)),"",VLOOKUP(AR50,tblTermine[],2,FALSE))</f>
        <v/>
      </c>
      <c r="AZ50" s="26">
        <f>IF(ISERROR(VLOOKUP(AR50,tblSchulferien[],1,FALSE)),"0","1")+IF(AS50="So",10,0)++IF(AS50="Sa",5,0)+IF(ISERROR(VLOOKUP(AR50,tblFeiertage[],2,FALSE)),"0","20")</f>
        <v>0</v>
      </c>
      <c r="BA50">
        <f>IF(ISERROR(VLOOKUP(AR50,tbl_UrlaubMA1[],1,FALSE)),0,"100")</f>
        <v>0</v>
      </c>
      <c r="BB50">
        <f>IF(ISERROR(VLOOKUP(AR50,tbl_UrlaubMA2[],1,FALSE)),0,"100")</f>
        <v>0</v>
      </c>
      <c r="BC50">
        <f>IF(ISERROR(VLOOKUP(AR50,tbl_UrlaubMA3[],1,FALSE)),0,"100")</f>
        <v>0</v>
      </c>
      <c r="BD50">
        <f>IF(ISERROR(VLOOKUP(AR50,tbl_UrlaubMA4[],1,FALSE)),0,"100")</f>
        <v>0</v>
      </c>
      <c r="BE50" s="13"/>
      <c r="BF50" s="8">
        <f t="shared" si="25"/>
        <v>44514</v>
      </c>
      <c r="BG50" s="4" t="str">
        <f t="shared" si="19"/>
        <v>So</v>
      </c>
      <c r="BH50" s="4" t="str">
        <f>IF(WEEKDAY(BF50)=2,"KW "&amp;WEEKNUM(BF50)&amp;" ","")&amp;IF(ISERROR(VLOOKUP(BF50,tblTermine[],2,FALSE)),"",VLOOKUP(BF50,tblTermine[],2,FALSE)&amp;" ")&amp;IF(ISERROR(VLOOKUP(BF50,tblFeiertage[],2,FALSE)),"",VLOOKUP(BF50,tblFeiertage[],2,FALSE)&amp;" ")&amp;IF(ISERROR(VLOOKUP(BF50,tblBesondereTage[],2,FALSE)),"",VLOOKUP(BF50,tblBesondereTage[],2,FALSE)&amp;" ")</f>
        <v/>
      </c>
      <c r="BI50" s="5"/>
      <c r="BJ50" s="5"/>
      <c r="BK50" s="5"/>
      <c r="BL50" s="9"/>
      <c r="BM50" t="str">
        <f>IF(ISERROR(VLOOKUP(BF50,tblTermine[],2,FALSE)),"",VLOOKUP(BF50,tblTermine[],2,FALSE))</f>
        <v/>
      </c>
      <c r="BN50" s="26">
        <f>IF(ISERROR(VLOOKUP(BF50,tblSchulferien[],1,FALSE)),"0","1")+IF(BG50="So",10,0)++IF(BG50="Sa",5,0)+IF(ISERROR(VLOOKUP(BF50,tblFeiertage[],2,FALSE)),"0","20")</f>
        <v>10</v>
      </c>
      <c r="BO50">
        <f>IF(ISERROR(VLOOKUP(BF50,tbl_UrlaubMA1[],1,FALSE)),0,"100")</f>
        <v>0</v>
      </c>
      <c r="BP50">
        <f>IF(ISERROR(VLOOKUP(BF50,tbl_UrlaubMA2[],1,FALSE)),0,"100")</f>
        <v>0</v>
      </c>
      <c r="BQ50">
        <f>IF(ISERROR(VLOOKUP(BF50,tbl_UrlaubMA3[],1,FALSE)),0,"100")</f>
        <v>0</v>
      </c>
      <c r="BR50">
        <f>IF(ISERROR(VLOOKUP(BF50,tbl_UrlaubMA4[],1,FALSE)),0,"100")</f>
        <v>0</v>
      </c>
      <c r="BS50" s="13"/>
      <c r="BT50" s="8">
        <f t="shared" si="26"/>
        <v>44544</v>
      </c>
      <c r="BU50" s="4" t="str">
        <f t="shared" si="20"/>
        <v>Di</v>
      </c>
      <c r="BV50" s="4" t="str">
        <f>IF(WEEKDAY(BT50)=2,"KW "&amp;WEEKNUM(BT50)&amp;" ","")&amp;IF(ISERROR(VLOOKUP(BT50,tblTermine[],2,FALSE)),"",VLOOKUP(BT50,tblTermine[],2,FALSE)&amp;" ")&amp;IF(ISERROR(VLOOKUP(BT50,tblFeiertage[],2,FALSE)),"",VLOOKUP(BT50,tblFeiertage[],2,FALSE)&amp;" ")&amp;IF(ISERROR(VLOOKUP(BT50,tblBesondereTage[],2,FALSE)),"",VLOOKUP(BT50,tblBesondereTage[],2,FALSE)&amp;" ")</f>
        <v/>
      </c>
      <c r="BW50" s="5"/>
      <c r="BX50" s="5"/>
      <c r="BY50" s="5"/>
      <c r="BZ50" s="9"/>
      <c r="CA50" t="str">
        <f>IF(ISERROR(VLOOKUP(BT50,tblTermine[],2,FALSE)),"",VLOOKUP(BT50,tblTermine[],2,FALSE))</f>
        <v/>
      </c>
      <c r="CB50" s="26">
        <f>IF(ISERROR(VLOOKUP(BT50,tblSchulferien[],1,FALSE)),"0","1")+IF(BU50="So",10,0)++IF(BU50="Sa",5,0)+IF(ISERROR(VLOOKUP(BT50,tblFeiertage[],2,FALSE)),"0","20")</f>
        <v>0</v>
      </c>
      <c r="CC50">
        <f>IF(ISERROR(VLOOKUP(BT50,tbl_UrlaubMA1[],1,FALSE)),0,"100")</f>
        <v>0</v>
      </c>
      <c r="CD50">
        <f>IF(ISERROR(VLOOKUP(BT50,tbl_UrlaubMA2[],1,FALSE)),0,"100")</f>
        <v>0</v>
      </c>
      <c r="CE50">
        <f>IF(ISERROR(VLOOKUP(BT50,tbl_UrlaubMA3[],1,FALSE)),0,"100")</f>
        <v>0</v>
      </c>
      <c r="CF50">
        <f>IF(ISERROR(VLOOKUP(BT50,tbl_UrlaubMA4[],1,FALSE)),0,"100")</f>
        <v>0</v>
      </c>
      <c r="CG50" s="13"/>
    </row>
    <row r="51" spans="1:85" x14ac:dyDescent="0.3">
      <c r="A51" s="13"/>
      <c r="B51" s="8">
        <f t="shared" si="21"/>
        <v>44392</v>
      </c>
      <c r="C51" s="4" t="str">
        <f t="shared" si="15"/>
        <v>Do</v>
      </c>
      <c r="D51" s="4" t="str">
        <f>IF(WEEKDAY(B51)=2,"KW "&amp;WEEKNUM(B51)&amp;" ","")&amp;IF(ISERROR(VLOOKUP(B51,tblTermine[],2,FALSE)),"",VLOOKUP(B51,tblTermine[],2,FALSE)&amp;" ")&amp;IF(ISERROR(VLOOKUP(B51,tblFeiertage[],2,FALSE)),"",VLOOKUP(B51,tblFeiertage[],2,FALSE)&amp;" ")&amp;IF(ISERROR(VLOOKUP(B51,tblBesondereTage[],2,FALSE)),"",VLOOKUP(B51,tblBesondereTage[],2,FALSE)&amp;" ")</f>
        <v/>
      </c>
      <c r="E51" s="5"/>
      <c r="F51" s="5"/>
      <c r="G51" s="5"/>
      <c r="H51" s="9"/>
      <c r="I51" t="str">
        <f>IF(ISERROR(VLOOKUP(B51,tblTermine[],2,FALSE)),"",VLOOKUP(B51,tblTermine[],2,FALSE))</f>
        <v/>
      </c>
      <c r="J51" s="26">
        <f>IF(ISERROR(VLOOKUP(B51,tblSchulferien[],1,FALSE)),"0","1")+IF(C51="So",10,0)++IF(C51="Sa",5,0)+IF(ISERROR(VLOOKUP(B51,tblFeiertage[],2,FALSE)),"0","20")</f>
        <v>0</v>
      </c>
      <c r="K51">
        <f>IF(ISERROR(VLOOKUP(B51,tbl_UrlaubMA1[],1,FALSE)),0,"100")</f>
        <v>0</v>
      </c>
      <c r="L51">
        <f>IF(ISERROR(VLOOKUP(B51,tbl_UrlaubMA2[],1,FALSE)),0,"100")</f>
        <v>0</v>
      </c>
      <c r="M51">
        <f>IF(ISERROR(VLOOKUP(B51,tbl_UrlaubMA3[],1,FALSE)),0,"100")</f>
        <v>0</v>
      </c>
      <c r="N51">
        <f>IF(ISERROR(VLOOKUP(B51,tbl_UrlaubMA4[],1,FALSE)),0,"100")</f>
        <v>0</v>
      </c>
      <c r="O51" s="13"/>
      <c r="P51" s="8">
        <f t="shared" si="22"/>
        <v>44423</v>
      </c>
      <c r="Q51" s="4" t="str">
        <f t="shared" si="16"/>
        <v>So</v>
      </c>
      <c r="R51" s="4" t="str">
        <f>IF(WEEKDAY(P51)=2,"KW "&amp;WEEKNUM(P51)&amp;" ","")&amp;IF(ISERROR(VLOOKUP(P51,tblTermine[],2,FALSE)),"",VLOOKUP(P51,tblTermine[],2,FALSE)&amp;" ")&amp;IF(ISERROR(VLOOKUP(P51,tblFeiertage[],2,FALSE)),"",VLOOKUP(P51,tblFeiertage[],2,FALSE)&amp;" ")&amp;IF(ISERROR(VLOOKUP(P51,tblBesondereTage[],2,FALSE)),"",VLOOKUP(P51,tblBesondereTage[],2,FALSE)&amp;" ")</f>
        <v xml:space="preserve">Maria Himmelfahrt </v>
      </c>
      <c r="S51" s="5"/>
      <c r="T51" s="5"/>
      <c r="U51" s="5"/>
      <c r="V51" s="5"/>
      <c r="W51" s="25" t="str">
        <f>IF(ISERROR(VLOOKUP(P51,tblTermine[],2,FALSE)),"",VLOOKUP(P51,tblTermine[],2,FALSE))</f>
        <v/>
      </c>
      <c r="X51" s="26">
        <f>IF(ISERROR(VLOOKUP(P51,tblSchulferien[],1,FALSE)),"0","1")+IF(Q51="So",10,0)++IF(Q51="Sa",5,0)+IF(ISERROR(VLOOKUP(P51,tblFeiertage[],2,FALSE)),"0","20")</f>
        <v>31</v>
      </c>
      <c r="Y51" s="25">
        <f>IF(ISERROR(VLOOKUP(P51,tbl_UrlaubMA1[],1,FALSE)),0,"100")</f>
        <v>0</v>
      </c>
      <c r="Z51" s="25">
        <f>IF(ISERROR(VLOOKUP(P51,tbl_UrlaubMA2[],1,FALSE)),0,"100")</f>
        <v>0</v>
      </c>
      <c r="AA51" s="25">
        <f>IF(ISERROR(VLOOKUP(P51,tbl_UrlaubMA3[],1,FALSE)),0,"100")</f>
        <v>0</v>
      </c>
      <c r="AB51" s="25">
        <f>IF(ISERROR(VLOOKUP(P51,tbl_UrlaubMA4[],1,FALSE)),0,"100")</f>
        <v>0</v>
      </c>
      <c r="AC51" s="13"/>
      <c r="AD51" s="8">
        <f t="shared" si="23"/>
        <v>44454</v>
      </c>
      <c r="AE51" s="4" t="str">
        <f t="shared" si="17"/>
        <v>Mi</v>
      </c>
      <c r="AF51" s="4" t="str">
        <f>IF(WEEKDAY(AD51)=2,"KW "&amp;WEEKNUM(AD51)&amp;" ","")&amp;IF(ISERROR(VLOOKUP(AD51,tblTermine[],2,FALSE)),"",VLOOKUP(AD51,tblTermine[],2,FALSE)&amp;" ")&amp;IF(ISERROR(VLOOKUP(AD51,tblFeiertage[],2,FALSE)),"",VLOOKUP(AD51,tblFeiertage[],2,FALSE)&amp;" ")&amp;IF(ISERROR(VLOOKUP(AD51,tblBesondereTage[],2,FALSE)),"",VLOOKUP(AD51,tblBesondereTage[],2,FALSE)&amp;" ")</f>
        <v/>
      </c>
      <c r="AG51" s="5"/>
      <c r="AH51" s="5"/>
      <c r="AI51" s="5"/>
      <c r="AJ51" s="9"/>
      <c r="AK51" t="str">
        <f>IF(ISERROR(VLOOKUP(AD51,tblTermine[],2,FALSE)),"",VLOOKUP(AD51,tblTermine[],2,FALSE))</f>
        <v/>
      </c>
      <c r="AL51" s="26">
        <f>IF(ISERROR(VLOOKUP(AD51,tblSchulferien[],1,FALSE)),"0","1")+IF(AE51="So",10,0)++IF(AE51="Sa",5,0)+IF(ISERROR(VLOOKUP(AD51,tblFeiertage[],2,FALSE)),"0","20")</f>
        <v>0</v>
      </c>
      <c r="AM51">
        <f>IF(ISERROR(VLOOKUP(AD51,tbl_UrlaubMA1[],1,FALSE)),0,"100")</f>
        <v>0</v>
      </c>
      <c r="AN51">
        <f>IF(ISERROR(VLOOKUP(AD51,tbl_UrlaubMA2[],1,FALSE)),0,"100")</f>
        <v>0</v>
      </c>
      <c r="AO51">
        <f>IF(ISERROR(VLOOKUP(AD51,tbl_UrlaubMA3[],1,FALSE)),0,"100")</f>
        <v>0</v>
      </c>
      <c r="AP51">
        <f>IF(ISERROR(VLOOKUP(AD51,tbl_UrlaubMA4[],1,FALSE)),0,"100")</f>
        <v>0</v>
      </c>
      <c r="AQ51" s="13"/>
      <c r="AR51" s="8">
        <f t="shared" si="24"/>
        <v>44484</v>
      </c>
      <c r="AS51" s="4" t="str">
        <f t="shared" si="18"/>
        <v>Fr</v>
      </c>
      <c r="AT51" s="4" t="str">
        <f>IF(WEEKDAY(AR51)=2,"KW "&amp;WEEKNUM(AR51)&amp;" ","")&amp;IF(ISERROR(VLOOKUP(AR51,tblTermine[],2,FALSE)),"",VLOOKUP(AR51,tblTermine[],2,FALSE)&amp;" ")&amp;IF(ISERROR(VLOOKUP(AR51,tblFeiertage[],2,FALSE)),"",VLOOKUP(AR51,tblFeiertage[],2,FALSE)&amp;" ")&amp;IF(ISERROR(VLOOKUP(AR51,tblBesondereTage[],2,FALSE)),"",VLOOKUP(AR51,tblBesondereTage[],2,FALSE)&amp;" ")</f>
        <v/>
      </c>
      <c r="AU51" s="5"/>
      <c r="AV51" s="5"/>
      <c r="AW51" s="5"/>
      <c r="AX51" s="9"/>
      <c r="AY51" t="str">
        <f>IF(ISERROR(VLOOKUP(AR51,tblTermine[],2,FALSE)),"",VLOOKUP(AR51,tblTermine[],2,FALSE))</f>
        <v/>
      </c>
      <c r="AZ51" s="26">
        <f>IF(ISERROR(VLOOKUP(AR51,tblSchulferien[],1,FALSE)),"0","1")+IF(AS51="So",10,0)++IF(AS51="Sa",5,0)+IF(ISERROR(VLOOKUP(AR51,tblFeiertage[],2,FALSE)),"0","20")</f>
        <v>0</v>
      </c>
      <c r="BA51">
        <f>IF(ISERROR(VLOOKUP(AR51,tbl_UrlaubMA1[],1,FALSE)),0,"100")</f>
        <v>0</v>
      </c>
      <c r="BB51">
        <f>IF(ISERROR(VLOOKUP(AR51,tbl_UrlaubMA2[],1,FALSE)),0,"100")</f>
        <v>0</v>
      </c>
      <c r="BC51">
        <f>IF(ISERROR(VLOOKUP(AR51,tbl_UrlaubMA3[],1,FALSE)),0,"100")</f>
        <v>0</v>
      </c>
      <c r="BD51">
        <f>IF(ISERROR(VLOOKUP(AR51,tbl_UrlaubMA4[],1,FALSE)),0,"100")</f>
        <v>0</v>
      </c>
      <c r="BE51" s="13"/>
      <c r="BF51" s="8">
        <f t="shared" si="25"/>
        <v>44515</v>
      </c>
      <c r="BG51" s="4" t="str">
        <f t="shared" si="19"/>
        <v>Mo</v>
      </c>
      <c r="BH51" s="4" t="str">
        <f>IF(WEEKDAY(BF51)=2,"KW "&amp;WEEKNUM(BF51)&amp;" ","")&amp;IF(ISERROR(VLOOKUP(BF51,tblTermine[],2,FALSE)),"",VLOOKUP(BF51,tblTermine[],2,FALSE)&amp;" ")&amp;IF(ISERROR(VLOOKUP(BF51,tblFeiertage[],2,FALSE)),"",VLOOKUP(BF51,tblFeiertage[],2,FALSE)&amp;" ")&amp;IF(ISERROR(VLOOKUP(BF51,tblBesondereTage[],2,FALSE)),"",VLOOKUP(BF51,tblBesondereTage[],2,FALSE)&amp;" ")</f>
        <v xml:space="preserve">KW 47 </v>
      </c>
      <c r="BI51" s="5"/>
      <c r="BJ51" s="5"/>
      <c r="BK51" s="5"/>
      <c r="BL51" s="9"/>
      <c r="BM51" t="str">
        <f>IF(ISERROR(VLOOKUP(BF51,tblTermine[],2,FALSE)),"",VLOOKUP(BF51,tblTermine[],2,FALSE))</f>
        <v/>
      </c>
      <c r="BN51" s="26">
        <f>IF(ISERROR(VLOOKUP(BF51,tblSchulferien[],1,FALSE)),"0","1")+IF(BG51="So",10,0)++IF(BG51="Sa",5,0)+IF(ISERROR(VLOOKUP(BF51,tblFeiertage[],2,FALSE)),"0","20")</f>
        <v>0</v>
      </c>
      <c r="BO51">
        <f>IF(ISERROR(VLOOKUP(BF51,tbl_UrlaubMA1[],1,FALSE)),0,"100")</f>
        <v>0</v>
      </c>
      <c r="BP51">
        <f>IF(ISERROR(VLOOKUP(BF51,tbl_UrlaubMA2[],1,FALSE)),0,"100")</f>
        <v>0</v>
      </c>
      <c r="BQ51">
        <f>IF(ISERROR(VLOOKUP(BF51,tbl_UrlaubMA3[],1,FALSE)),0,"100")</f>
        <v>0</v>
      </c>
      <c r="BR51">
        <f>IF(ISERROR(VLOOKUP(BF51,tbl_UrlaubMA4[],1,FALSE)),0,"100")</f>
        <v>0</v>
      </c>
      <c r="BS51" s="13"/>
      <c r="BT51" s="8">
        <f t="shared" si="26"/>
        <v>44545</v>
      </c>
      <c r="BU51" s="4" t="str">
        <f t="shared" si="20"/>
        <v>Mi</v>
      </c>
      <c r="BV51" s="4" t="str">
        <f>IF(WEEKDAY(BT51)=2,"KW "&amp;WEEKNUM(BT51)&amp;" ","")&amp;IF(ISERROR(VLOOKUP(BT51,tblTermine[],2,FALSE)),"",VLOOKUP(BT51,tblTermine[],2,FALSE)&amp;" ")&amp;IF(ISERROR(VLOOKUP(BT51,tblFeiertage[],2,FALSE)),"",VLOOKUP(BT51,tblFeiertage[],2,FALSE)&amp;" ")&amp;IF(ISERROR(VLOOKUP(BT51,tblBesondereTage[],2,FALSE)),"",VLOOKUP(BT51,tblBesondereTage[],2,FALSE)&amp;" ")</f>
        <v/>
      </c>
      <c r="BW51" s="5"/>
      <c r="BX51" s="5"/>
      <c r="BY51" s="5"/>
      <c r="BZ51" s="9"/>
      <c r="CA51" t="str">
        <f>IF(ISERROR(VLOOKUP(BT51,tblTermine[],2,FALSE)),"",VLOOKUP(BT51,tblTermine[],2,FALSE))</f>
        <v/>
      </c>
      <c r="CB51" s="26">
        <f>IF(ISERROR(VLOOKUP(BT51,tblSchulferien[],1,FALSE)),"0","1")+IF(BU51="So",10,0)++IF(BU51="Sa",5,0)+IF(ISERROR(VLOOKUP(BT51,tblFeiertage[],2,FALSE)),"0","20")</f>
        <v>0</v>
      </c>
      <c r="CC51">
        <f>IF(ISERROR(VLOOKUP(BT51,tbl_UrlaubMA1[],1,FALSE)),0,"100")</f>
        <v>0</v>
      </c>
      <c r="CD51">
        <f>IF(ISERROR(VLOOKUP(BT51,tbl_UrlaubMA2[],1,FALSE)),0,"100")</f>
        <v>0</v>
      </c>
      <c r="CE51">
        <f>IF(ISERROR(VLOOKUP(BT51,tbl_UrlaubMA3[],1,FALSE)),0,"100")</f>
        <v>0</v>
      </c>
      <c r="CF51">
        <f>IF(ISERROR(VLOOKUP(BT51,tbl_UrlaubMA4[],1,FALSE)),0,"100")</f>
        <v>0</v>
      </c>
      <c r="CG51" s="13"/>
    </row>
    <row r="52" spans="1:85" x14ac:dyDescent="0.3">
      <c r="A52" s="13"/>
      <c r="B52" s="8">
        <f t="shared" si="21"/>
        <v>44393</v>
      </c>
      <c r="C52" s="4" t="str">
        <f t="shared" si="15"/>
        <v>Fr</v>
      </c>
      <c r="D52" s="4" t="str">
        <f>IF(WEEKDAY(B52)=2,"KW "&amp;WEEKNUM(B52)&amp;" ","")&amp;IF(ISERROR(VLOOKUP(B52,tblTermine[],2,FALSE)),"",VLOOKUP(B52,tblTermine[],2,FALSE)&amp;" ")&amp;IF(ISERROR(VLOOKUP(B52,tblFeiertage[],2,FALSE)),"",VLOOKUP(B52,tblFeiertage[],2,FALSE)&amp;" ")&amp;IF(ISERROR(VLOOKUP(B52,tblBesondereTage[],2,FALSE)),"",VLOOKUP(B52,tblBesondereTage[],2,FALSE)&amp;" ")</f>
        <v/>
      </c>
      <c r="E52" s="5"/>
      <c r="F52" s="5"/>
      <c r="G52" s="5"/>
      <c r="H52" s="9"/>
      <c r="I52" t="str">
        <f>IF(ISERROR(VLOOKUP(B52,tblTermine[],2,FALSE)),"",VLOOKUP(B52,tblTermine[],2,FALSE))</f>
        <v/>
      </c>
      <c r="J52" s="26">
        <f>IF(ISERROR(VLOOKUP(B52,tblSchulferien[],1,FALSE)),"0","1")+IF(C52="So",10,0)++IF(C52="Sa",5,0)+IF(ISERROR(VLOOKUP(B52,tblFeiertage[],2,FALSE)),"0","20")</f>
        <v>0</v>
      </c>
      <c r="K52">
        <f>IF(ISERROR(VLOOKUP(B52,tbl_UrlaubMA1[],1,FALSE)),0,"100")</f>
        <v>0</v>
      </c>
      <c r="L52">
        <f>IF(ISERROR(VLOOKUP(B52,tbl_UrlaubMA2[],1,FALSE)),0,"100")</f>
        <v>0</v>
      </c>
      <c r="M52">
        <f>IF(ISERROR(VLOOKUP(B52,tbl_UrlaubMA3[],1,FALSE)),0,"100")</f>
        <v>0</v>
      </c>
      <c r="N52">
        <f>IF(ISERROR(VLOOKUP(B52,tbl_UrlaubMA4[],1,FALSE)),0,"100")</f>
        <v>0</v>
      </c>
      <c r="O52" s="13"/>
      <c r="P52" s="8">
        <f t="shared" si="22"/>
        <v>44424</v>
      </c>
      <c r="Q52" s="4" t="str">
        <f t="shared" si="16"/>
        <v>Mo</v>
      </c>
      <c r="R52" s="4" t="str">
        <f>IF(WEEKDAY(P52)=2,"KW "&amp;WEEKNUM(P52)&amp;" ","")&amp;IF(ISERROR(VLOOKUP(P52,tblTermine[],2,FALSE)),"",VLOOKUP(P52,tblTermine[],2,FALSE)&amp;" ")&amp;IF(ISERROR(VLOOKUP(P52,tblFeiertage[],2,FALSE)),"",VLOOKUP(P52,tblFeiertage[],2,FALSE)&amp;" ")&amp;IF(ISERROR(VLOOKUP(P52,tblBesondereTage[],2,FALSE)),"",VLOOKUP(P52,tblBesondereTage[],2,FALSE)&amp;" ")</f>
        <v xml:space="preserve">KW 34 </v>
      </c>
      <c r="S52" s="5"/>
      <c r="T52" s="5"/>
      <c r="U52" s="5"/>
      <c r="V52" s="5"/>
      <c r="W52" s="25" t="str">
        <f>IF(ISERROR(VLOOKUP(P52,tblTermine[],2,FALSE)),"",VLOOKUP(P52,tblTermine[],2,FALSE))</f>
        <v/>
      </c>
      <c r="X52" s="26">
        <f>IF(ISERROR(VLOOKUP(P52,tblSchulferien[],1,FALSE)),"0","1")+IF(Q52="So",10,0)++IF(Q52="Sa",5,0)+IF(ISERROR(VLOOKUP(P52,tblFeiertage[],2,FALSE)),"0","20")</f>
        <v>1</v>
      </c>
      <c r="Y52" s="25">
        <f>IF(ISERROR(VLOOKUP(P52,tbl_UrlaubMA1[],1,FALSE)),0,"100")</f>
        <v>0</v>
      </c>
      <c r="Z52" s="25">
        <f>IF(ISERROR(VLOOKUP(P52,tbl_UrlaubMA2[],1,FALSE)),0,"100")</f>
        <v>0</v>
      </c>
      <c r="AA52" s="25">
        <f>IF(ISERROR(VLOOKUP(P52,tbl_UrlaubMA3[],1,FALSE)),0,"100")</f>
        <v>0</v>
      </c>
      <c r="AB52" s="25">
        <f>IF(ISERROR(VLOOKUP(P52,tbl_UrlaubMA4[],1,FALSE)),0,"100")</f>
        <v>0</v>
      </c>
      <c r="AC52" s="13"/>
      <c r="AD52" s="8">
        <f t="shared" si="23"/>
        <v>44455</v>
      </c>
      <c r="AE52" s="4" t="str">
        <f t="shared" si="17"/>
        <v>Do</v>
      </c>
      <c r="AF52" s="4" t="str">
        <f>IF(WEEKDAY(AD52)=2,"KW "&amp;WEEKNUM(AD52)&amp;" ","")&amp;IF(ISERROR(VLOOKUP(AD52,tblTermine[],2,FALSE)),"",VLOOKUP(AD52,tblTermine[],2,FALSE)&amp;" ")&amp;IF(ISERROR(VLOOKUP(AD52,tblFeiertage[],2,FALSE)),"",VLOOKUP(AD52,tblFeiertage[],2,FALSE)&amp;" ")&amp;IF(ISERROR(VLOOKUP(AD52,tblBesondereTage[],2,FALSE)),"",VLOOKUP(AD52,tblBesondereTage[],2,FALSE)&amp;" ")</f>
        <v/>
      </c>
      <c r="AG52" s="5"/>
      <c r="AH52" s="5"/>
      <c r="AI52" s="5"/>
      <c r="AJ52" s="9"/>
      <c r="AK52" t="str">
        <f>IF(ISERROR(VLOOKUP(AD52,tblTermine[],2,FALSE)),"",VLOOKUP(AD52,tblTermine[],2,FALSE))</f>
        <v/>
      </c>
      <c r="AL52" s="26">
        <f>IF(ISERROR(VLOOKUP(AD52,tblSchulferien[],1,FALSE)),"0","1")+IF(AE52="So",10,0)++IF(AE52="Sa",5,0)+IF(ISERROR(VLOOKUP(AD52,tblFeiertage[],2,FALSE)),"0","20")</f>
        <v>0</v>
      </c>
      <c r="AM52">
        <f>IF(ISERROR(VLOOKUP(AD52,tbl_UrlaubMA1[],1,FALSE)),0,"100")</f>
        <v>0</v>
      </c>
      <c r="AN52">
        <f>IF(ISERROR(VLOOKUP(AD52,tbl_UrlaubMA2[],1,FALSE)),0,"100")</f>
        <v>0</v>
      </c>
      <c r="AO52">
        <f>IF(ISERROR(VLOOKUP(AD52,tbl_UrlaubMA3[],1,FALSE)),0,"100")</f>
        <v>0</v>
      </c>
      <c r="AP52">
        <f>IF(ISERROR(VLOOKUP(AD52,tbl_UrlaubMA4[],1,FALSE)),0,"100")</f>
        <v>0</v>
      </c>
      <c r="AQ52" s="13"/>
      <c r="AR52" s="8">
        <f t="shared" si="24"/>
        <v>44485</v>
      </c>
      <c r="AS52" s="4" t="str">
        <f t="shared" si="18"/>
        <v>Sa</v>
      </c>
      <c r="AT52" s="4" t="str">
        <f>IF(WEEKDAY(AR52)=2,"KW "&amp;WEEKNUM(AR52)&amp;" ","")&amp;IF(ISERROR(VLOOKUP(AR52,tblTermine[],2,FALSE)),"",VLOOKUP(AR52,tblTermine[],2,FALSE)&amp;" ")&amp;IF(ISERROR(VLOOKUP(AR52,tblFeiertage[],2,FALSE)),"",VLOOKUP(AR52,tblFeiertage[],2,FALSE)&amp;" ")&amp;IF(ISERROR(VLOOKUP(AR52,tblBesondereTage[],2,FALSE)),"",VLOOKUP(AR52,tblBesondereTage[],2,FALSE)&amp;" ")</f>
        <v/>
      </c>
      <c r="AU52" s="5"/>
      <c r="AV52" s="5"/>
      <c r="AW52" s="5"/>
      <c r="AX52" s="9"/>
      <c r="AY52" t="str">
        <f>IF(ISERROR(VLOOKUP(AR52,tblTermine[],2,FALSE)),"",VLOOKUP(AR52,tblTermine[],2,FALSE))</f>
        <v/>
      </c>
      <c r="AZ52" s="26">
        <f>IF(ISERROR(VLOOKUP(AR52,tblSchulferien[],1,FALSE)),"0","1")+IF(AS52="So",10,0)++IF(AS52="Sa",5,0)+IF(ISERROR(VLOOKUP(AR52,tblFeiertage[],2,FALSE)),"0","20")</f>
        <v>5</v>
      </c>
      <c r="BA52">
        <f>IF(ISERROR(VLOOKUP(AR52,tbl_UrlaubMA1[],1,FALSE)),0,"100")</f>
        <v>0</v>
      </c>
      <c r="BB52">
        <f>IF(ISERROR(VLOOKUP(AR52,tbl_UrlaubMA2[],1,FALSE)),0,"100")</f>
        <v>0</v>
      </c>
      <c r="BC52">
        <f>IF(ISERROR(VLOOKUP(AR52,tbl_UrlaubMA3[],1,FALSE)),0,"100")</f>
        <v>0</v>
      </c>
      <c r="BD52">
        <f>IF(ISERROR(VLOOKUP(AR52,tbl_UrlaubMA4[],1,FALSE)),0,"100")</f>
        <v>0</v>
      </c>
      <c r="BE52" s="13"/>
      <c r="BF52" s="8">
        <f t="shared" si="25"/>
        <v>44516</v>
      </c>
      <c r="BG52" s="4" t="str">
        <f t="shared" si="19"/>
        <v>Di</v>
      </c>
      <c r="BH52" s="4" t="str">
        <f>IF(WEEKDAY(BF52)=2,"KW "&amp;WEEKNUM(BF52)&amp;" ","")&amp;IF(ISERROR(VLOOKUP(BF52,tblTermine[],2,FALSE)),"",VLOOKUP(BF52,tblTermine[],2,FALSE)&amp;" ")&amp;IF(ISERROR(VLOOKUP(BF52,tblFeiertage[],2,FALSE)),"",VLOOKUP(BF52,tblFeiertage[],2,FALSE)&amp;" ")&amp;IF(ISERROR(VLOOKUP(BF52,tblBesondereTage[],2,FALSE)),"",VLOOKUP(BF52,tblBesondereTage[],2,FALSE)&amp;" ")</f>
        <v/>
      </c>
      <c r="BI52" s="5"/>
      <c r="BJ52" s="5"/>
      <c r="BK52" s="5"/>
      <c r="BL52" s="9"/>
      <c r="BM52" t="str">
        <f>IF(ISERROR(VLOOKUP(BF52,tblTermine[],2,FALSE)),"",VLOOKUP(BF52,tblTermine[],2,FALSE))</f>
        <v/>
      </c>
      <c r="BN52" s="26">
        <f>IF(ISERROR(VLOOKUP(BF52,tblSchulferien[],1,FALSE)),"0","1")+IF(BG52="So",10,0)++IF(BG52="Sa",5,0)+IF(ISERROR(VLOOKUP(BF52,tblFeiertage[],2,FALSE)),"0","20")</f>
        <v>0</v>
      </c>
      <c r="BO52">
        <f>IF(ISERROR(VLOOKUP(BF52,tbl_UrlaubMA1[],1,FALSE)),0,"100")</f>
        <v>0</v>
      </c>
      <c r="BP52">
        <f>IF(ISERROR(VLOOKUP(BF52,tbl_UrlaubMA2[],1,FALSE)),0,"100")</f>
        <v>0</v>
      </c>
      <c r="BQ52">
        <f>IF(ISERROR(VLOOKUP(BF52,tbl_UrlaubMA3[],1,FALSE)),0,"100")</f>
        <v>0</v>
      </c>
      <c r="BR52">
        <f>IF(ISERROR(VLOOKUP(BF52,tbl_UrlaubMA4[],1,FALSE)),0,"100")</f>
        <v>0</v>
      </c>
      <c r="BS52" s="13"/>
      <c r="BT52" s="8">
        <f t="shared" si="26"/>
        <v>44546</v>
      </c>
      <c r="BU52" s="4" t="str">
        <f t="shared" si="20"/>
        <v>Do</v>
      </c>
      <c r="BV52" s="4" t="str">
        <f>IF(WEEKDAY(BT52)=2,"KW "&amp;WEEKNUM(BT52)&amp;" ","")&amp;IF(ISERROR(VLOOKUP(BT52,tblTermine[],2,FALSE)),"",VLOOKUP(BT52,tblTermine[],2,FALSE)&amp;" ")&amp;IF(ISERROR(VLOOKUP(BT52,tblFeiertage[],2,FALSE)),"",VLOOKUP(BT52,tblFeiertage[],2,FALSE)&amp;" ")&amp;IF(ISERROR(VLOOKUP(BT52,tblBesondereTage[],2,FALSE)),"",VLOOKUP(BT52,tblBesondereTage[],2,FALSE)&amp;" ")</f>
        <v/>
      </c>
      <c r="BW52" s="5"/>
      <c r="BX52" s="5"/>
      <c r="BY52" s="5"/>
      <c r="BZ52" s="9"/>
      <c r="CA52" t="str">
        <f>IF(ISERROR(VLOOKUP(BT52,tblTermine[],2,FALSE)),"",VLOOKUP(BT52,tblTermine[],2,FALSE))</f>
        <v/>
      </c>
      <c r="CB52" s="26">
        <f>IF(ISERROR(VLOOKUP(BT52,tblSchulferien[],1,FALSE)),"0","1")+IF(BU52="So",10,0)++IF(BU52="Sa",5,0)+IF(ISERROR(VLOOKUP(BT52,tblFeiertage[],2,FALSE)),"0","20")</f>
        <v>0</v>
      </c>
      <c r="CC52">
        <f>IF(ISERROR(VLOOKUP(BT52,tbl_UrlaubMA1[],1,FALSE)),0,"100")</f>
        <v>0</v>
      </c>
      <c r="CD52">
        <f>IF(ISERROR(VLOOKUP(BT52,tbl_UrlaubMA2[],1,FALSE)),0,"100")</f>
        <v>0</v>
      </c>
      <c r="CE52">
        <f>IF(ISERROR(VLOOKUP(BT52,tbl_UrlaubMA3[],1,FALSE)),0,"100")</f>
        <v>0</v>
      </c>
      <c r="CF52">
        <f>IF(ISERROR(VLOOKUP(BT52,tbl_UrlaubMA4[],1,FALSE)),0,"100")</f>
        <v>0</v>
      </c>
      <c r="CG52" s="13"/>
    </row>
    <row r="53" spans="1:85" x14ac:dyDescent="0.3">
      <c r="A53" s="13"/>
      <c r="B53" s="8">
        <f t="shared" si="21"/>
        <v>44394</v>
      </c>
      <c r="C53" s="4" t="str">
        <f t="shared" si="15"/>
        <v>Sa</v>
      </c>
      <c r="D53" s="4" t="str">
        <f>IF(WEEKDAY(B53)=2,"KW "&amp;WEEKNUM(B53)&amp;" ","")&amp;IF(ISERROR(VLOOKUP(B53,tblTermine[],2,FALSE)),"",VLOOKUP(B53,tblTermine[],2,FALSE)&amp;" ")&amp;IF(ISERROR(VLOOKUP(B53,tblFeiertage[],2,FALSE)),"",VLOOKUP(B53,tblFeiertage[],2,FALSE)&amp;" ")&amp;IF(ISERROR(VLOOKUP(B53,tblBesondereTage[],2,FALSE)),"",VLOOKUP(B53,tblBesondereTage[],2,FALSE)&amp;" ")</f>
        <v/>
      </c>
      <c r="E53" s="5"/>
      <c r="F53" s="5"/>
      <c r="G53" s="5"/>
      <c r="H53" s="9"/>
      <c r="I53" t="str">
        <f>IF(ISERROR(VLOOKUP(B53,tblTermine[],2,FALSE)),"",VLOOKUP(B53,tblTermine[],2,FALSE))</f>
        <v/>
      </c>
      <c r="J53" s="26">
        <f>IF(ISERROR(VLOOKUP(B53,tblSchulferien[],1,FALSE)),"0","1")+IF(C53="So",10,0)++IF(C53="Sa",5,0)+IF(ISERROR(VLOOKUP(B53,tblFeiertage[],2,FALSE)),"0","20")</f>
        <v>5</v>
      </c>
      <c r="K53">
        <f>IF(ISERROR(VLOOKUP(B53,tbl_UrlaubMA1[],1,FALSE)),0,"100")</f>
        <v>0</v>
      </c>
      <c r="L53">
        <f>IF(ISERROR(VLOOKUP(B53,tbl_UrlaubMA2[],1,FALSE)),0,"100")</f>
        <v>0</v>
      </c>
      <c r="M53">
        <f>IF(ISERROR(VLOOKUP(B53,tbl_UrlaubMA3[],1,FALSE)),0,"100")</f>
        <v>0</v>
      </c>
      <c r="N53">
        <f>IF(ISERROR(VLOOKUP(B53,tbl_UrlaubMA4[],1,FALSE)),0,"100")</f>
        <v>0</v>
      </c>
      <c r="O53" s="13"/>
      <c r="P53" s="8">
        <f t="shared" si="22"/>
        <v>44425</v>
      </c>
      <c r="Q53" s="4" t="str">
        <f t="shared" si="16"/>
        <v>Di</v>
      </c>
      <c r="R53" s="4" t="str">
        <f>IF(WEEKDAY(P53)=2,"KW "&amp;WEEKNUM(P53)&amp;" ","")&amp;IF(ISERROR(VLOOKUP(P53,tblTermine[],2,FALSE)),"",VLOOKUP(P53,tblTermine[],2,FALSE)&amp;" ")&amp;IF(ISERROR(VLOOKUP(P53,tblFeiertage[],2,FALSE)),"",VLOOKUP(P53,tblFeiertage[],2,FALSE)&amp;" ")&amp;IF(ISERROR(VLOOKUP(P53,tblBesondereTage[],2,FALSE)),"",VLOOKUP(P53,tblBesondereTage[],2,FALSE)&amp;" ")</f>
        <v/>
      </c>
      <c r="S53" s="5"/>
      <c r="T53" s="5"/>
      <c r="U53" s="5"/>
      <c r="V53" s="5"/>
      <c r="W53" s="25" t="str">
        <f>IF(ISERROR(VLOOKUP(P53,tblTermine[],2,FALSE)),"",VLOOKUP(P53,tblTermine[],2,FALSE))</f>
        <v/>
      </c>
      <c r="X53" s="26">
        <f>IF(ISERROR(VLOOKUP(P53,tblSchulferien[],1,FALSE)),"0","1")+IF(Q53="So",10,0)++IF(Q53="Sa",5,0)+IF(ISERROR(VLOOKUP(P53,tblFeiertage[],2,FALSE)),"0","20")</f>
        <v>1</v>
      </c>
      <c r="Y53" s="25">
        <f>IF(ISERROR(VLOOKUP(P53,tbl_UrlaubMA1[],1,FALSE)),0,"100")</f>
        <v>0</v>
      </c>
      <c r="Z53" s="25">
        <f>IF(ISERROR(VLOOKUP(P53,tbl_UrlaubMA2[],1,FALSE)),0,"100")</f>
        <v>0</v>
      </c>
      <c r="AA53" s="25">
        <f>IF(ISERROR(VLOOKUP(P53,tbl_UrlaubMA3[],1,FALSE)),0,"100")</f>
        <v>0</v>
      </c>
      <c r="AB53" s="25">
        <f>IF(ISERROR(VLOOKUP(P53,tbl_UrlaubMA4[],1,FALSE)),0,"100")</f>
        <v>0</v>
      </c>
      <c r="AC53" s="13"/>
      <c r="AD53" s="8">
        <f t="shared" si="23"/>
        <v>44456</v>
      </c>
      <c r="AE53" s="4" t="str">
        <f t="shared" si="17"/>
        <v>Fr</v>
      </c>
      <c r="AF53" s="4" t="str">
        <f>IF(WEEKDAY(AD53)=2,"KW "&amp;WEEKNUM(AD53)&amp;" ","")&amp;IF(ISERROR(VLOOKUP(AD53,tblTermine[],2,FALSE)),"",VLOOKUP(AD53,tblTermine[],2,FALSE)&amp;" ")&amp;IF(ISERROR(VLOOKUP(AD53,tblFeiertage[],2,FALSE)),"",VLOOKUP(AD53,tblFeiertage[],2,FALSE)&amp;" ")&amp;IF(ISERROR(VLOOKUP(AD53,tblBesondereTage[],2,FALSE)),"",VLOOKUP(AD53,tblBesondereTage[],2,FALSE)&amp;" ")</f>
        <v/>
      </c>
      <c r="AG53" s="5"/>
      <c r="AH53" s="5"/>
      <c r="AI53" s="5"/>
      <c r="AJ53" s="9"/>
      <c r="AK53" t="str">
        <f>IF(ISERROR(VLOOKUP(AD53,tblTermine[],2,FALSE)),"",VLOOKUP(AD53,tblTermine[],2,FALSE))</f>
        <v/>
      </c>
      <c r="AL53" s="26">
        <f>IF(ISERROR(VLOOKUP(AD53,tblSchulferien[],1,FALSE)),"0","1")+IF(AE53="So",10,0)++IF(AE53="Sa",5,0)+IF(ISERROR(VLOOKUP(AD53,tblFeiertage[],2,FALSE)),"0","20")</f>
        <v>0</v>
      </c>
      <c r="AM53">
        <f>IF(ISERROR(VLOOKUP(AD53,tbl_UrlaubMA1[],1,FALSE)),0,"100")</f>
        <v>0</v>
      </c>
      <c r="AN53">
        <f>IF(ISERROR(VLOOKUP(AD53,tbl_UrlaubMA2[],1,FALSE)),0,"100")</f>
        <v>0</v>
      </c>
      <c r="AO53">
        <f>IF(ISERROR(VLOOKUP(AD53,tbl_UrlaubMA3[],1,FALSE)),0,"100")</f>
        <v>0</v>
      </c>
      <c r="AP53">
        <f>IF(ISERROR(VLOOKUP(AD53,tbl_UrlaubMA4[],1,FALSE)),0,"100")</f>
        <v>0</v>
      </c>
      <c r="AQ53" s="13"/>
      <c r="AR53" s="8">
        <f t="shared" si="24"/>
        <v>44486</v>
      </c>
      <c r="AS53" s="4" t="str">
        <f t="shared" si="18"/>
        <v>So</v>
      </c>
      <c r="AT53" s="4" t="str">
        <f>IF(WEEKDAY(AR53)=2,"KW "&amp;WEEKNUM(AR53)&amp;" ","")&amp;IF(ISERROR(VLOOKUP(AR53,tblTermine[],2,FALSE)),"",VLOOKUP(AR53,tblTermine[],2,FALSE)&amp;" ")&amp;IF(ISERROR(VLOOKUP(AR53,tblFeiertage[],2,FALSE)),"",VLOOKUP(AR53,tblFeiertage[],2,FALSE)&amp;" ")&amp;IF(ISERROR(VLOOKUP(AR53,tblBesondereTage[],2,FALSE)),"",VLOOKUP(AR53,tblBesondereTage[],2,FALSE)&amp;" ")</f>
        <v/>
      </c>
      <c r="AU53" s="5"/>
      <c r="AV53" s="5"/>
      <c r="AW53" s="5"/>
      <c r="AX53" s="9"/>
      <c r="AY53" t="str">
        <f>IF(ISERROR(VLOOKUP(AR53,tblTermine[],2,FALSE)),"",VLOOKUP(AR53,tblTermine[],2,FALSE))</f>
        <v/>
      </c>
      <c r="AZ53" s="26">
        <f>IF(ISERROR(VLOOKUP(AR53,tblSchulferien[],1,FALSE)),"0","1")+IF(AS53="So",10,0)++IF(AS53="Sa",5,0)+IF(ISERROR(VLOOKUP(AR53,tblFeiertage[],2,FALSE)),"0","20")</f>
        <v>10</v>
      </c>
      <c r="BA53">
        <f>IF(ISERROR(VLOOKUP(AR53,tbl_UrlaubMA1[],1,FALSE)),0,"100")</f>
        <v>0</v>
      </c>
      <c r="BB53">
        <f>IF(ISERROR(VLOOKUP(AR53,tbl_UrlaubMA2[],1,FALSE)),0,"100")</f>
        <v>0</v>
      </c>
      <c r="BC53">
        <f>IF(ISERROR(VLOOKUP(AR53,tbl_UrlaubMA3[],1,FALSE)),0,"100")</f>
        <v>0</v>
      </c>
      <c r="BD53">
        <f>IF(ISERROR(VLOOKUP(AR53,tbl_UrlaubMA4[],1,FALSE)),0,"100")</f>
        <v>0</v>
      </c>
      <c r="BE53" s="13"/>
      <c r="BF53" s="8">
        <f t="shared" si="25"/>
        <v>44517</v>
      </c>
      <c r="BG53" s="4" t="str">
        <f t="shared" si="19"/>
        <v>Mi</v>
      </c>
      <c r="BH53" s="4" t="str">
        <f>IF(WEEKDAY(BF53)=2,"KW "&amp;WEEKNUM(BF53)&amp;" ","")&amp;IF(ISERROR(VLOOKUP(BF53,tblTermine[],2,FALSE)),"",VLOOKUP(BF53,tblTermine[],2,FALSE)&amp;" ")&amp;IF(ISERROR(VLOOKUP(BF53,tblFeiertage[],2,FALSE)),"",VLOOKUP(BF53,tblFeiertage[],2,FALSE)&amp;" ")&amp;IF(ISERROR(VLOOKUP(BF53,tblBesondereTage[],2,FALSE)),"",VLOOKUP(BF53,tblBesondereTage[],2,FALSE)&amp;" ")</f>
        <v xml:space="preserve">Buß- und Bettag </v>
      </c>
      <c r="BI53" s="5"/>
      <c r="BJ53" s="5"/>
      <c r="BK53" s="5"/>
      <c r="BL53" s="9"/>
      <c r="BM53" t="str">
        <f>IF(ISERROR(VLOOKUP(BF53,tblTermine[],2,FALSE)),"",VLOOKUP(BF53,tblTermine[],2,FALSE))</f>
        <v/>
      </c>
      <c r="BN53" s="26">
        <f>IF(ISERROR(VLOOKUP(BF53,tblSchulferien[],1,FALSE)),"0","1")+IF(BG53="So",10,0)++IF(BG53="Sa",5,0)+IF(ISERROR(VLOOKUP(BF53,tblFeiertage[],2,FALSE)),"0","20")</f>
        <v>1</v>
      </c>
      <c r="BO53">
        <f>IF(ISERROR(VLOOKUP(BF53,tbl_UrlaubMA1[],1,FALSE)),0,"100")</f>
        <v>0</v>
      </c>
      <c r="BP53">
        <f>IF(ISERROR(VLOOKUP(BF53,tbl_UrlaubMA2[],1,FALSE)),0,"100")</f>
        <v>0</v>
      </c>
      <c r="BQ53">
        <f>IF(ISERROR(VLOOKUP(BF53,tbl_UrlaubMA3[],1,FALSE)),0,"100")</f>
        <v>0</v>
      </c>
      <c r="BR53">
        <f>IF(ISERROR(VLOOKUP(BF53,tbl_UrlaubMA4[],1,FALSE)),0,"100")</f>
        <v>0</v>
      </c>
      <c r="BS53" s="13"/>
      <c r="BT53" s="8">
        <f t="shared" si="26"/>
        <v>44547</v>
      </c>
      <c r="BU53" s="4" t="str">
        <f t="shared" si="20"/>
        <v>Fr</v>
      </c>
      <c r="BV53" s="4" t="str">
        <f>IF(WEEKDAY(BT53)=2,"KW "&amp;WEEKNUM(BT53)&amp;" ","")&amp;IF(ISERROR(VLOOKUP(BT53,tblTermine[],2,FALSE)),"",VLOOKUP(BT53,tblTermine[],2,FALSE)&amp;" ")&amp;IF(ISERROR(VLOOKUP(BT53,tblFeiertage[],2,FALSE)),"",VLOOKUP(BT53,tblFeiertage[],2,FALSE)&amp;" ")&amp;IF(ISERROR(VLOOKUP(BT53,tblBesondereTage[],2,FALSE)),"",VLOOKUP(BT53,tblBesondereTage[],2,FALSE)&amp;" ")</f>
        <v/>
      </c>
      <c r="BW53" s="5"/>
      <c r="BX53" s="5"/>
      <c r="BY53" s="5"/>
      <c r="BZ53" s="9"/>
      <c r="CA53" t="str">
        <f>IF(ISERROR(VLOOKUP(BT53,tblTermine[],2,FALSE)),"",VLOOKUP(BT53,tblTermine[],2,FALSE))</f>
        <v/>
      </c>
      <c r="CB53" s="26">
        <f>IF(ISERROR(VLOOKUP(BT53,tblSchulferien[],1,FALSE)),"0","1")+IF(BU53="So",10,0)++IF(BU53="Sa",5,0)+IF(ISERROR(VLOOKUP(BT53,tblFeiertage[],2,FALSE)),"0","20")</f>
        <v>0</v>
      </c>
      <c r="CC53">
        <f>IF(ISERROR(VLOOKUP(BT53,tbl_UrlaubMA1[],1,FALSE)),0,"100")</f>
        <v>0</v>
      </c>
      <c r="CD53">
        <f>IF(ISERROR(VLOOKUP(BT53,tbl_UrlaubMA2[],1,FALSE)),0,"100")</f>
        <v>0</v>
      </c>
      <c r="CE53">
        <f>IF(ISERROR(VLOOKUP(BT53,tbl_UrlaubMA3[],1,FALSE)),0,"100")</f>
        <v>0</v>
      </c>
      <c r="CF53">
        <f>IF(ISERROR(VLOOKUP(BT53,tbl_UrlaubMA4[],1,FALSE)),0,"100")</f>
        <v>0</v>
      </c>
      <c r="CG53" s="13"/>
    </row>
    <row r="54" spans="1:85" x14ac:dyDescent="0.3">
      <c r="A54" s="13"/>
      <c r="B54" s="8">
        <f t="shared" si="21"/>
        <v>44395</v>
      </c>
      <c r="C54" s="4" t="str">
        <f t="shared" si="15"/>
        <v>So</v>
      </c>
      <c r="D54" s="4" t="str">
        <f>IF(WEEKDAY(B54)=2,"KW "&amp;WEEKNUM(B54)&amp;" ","")&amp;IF(ISERROR(VLOOKUP(B54,tblTermine[],2,FALSE)),"",VLOOKUP(B54,tblTermine[],2,FALSE)&amp;" ")&amp;IF(ISERROR(VLOOKUP(B54,tblFeiertage[],2,FALSE)),"",VLOOKUP(B54,tblFeiertage[],2,FALSE)&amp;" ")&amp;IF(ISERROR(VLOOKUP(B54,tblBesondereTage[],2,FALSE)),"",VLOOKUP(B54,tblBesondereTage[],2,FALSE)&amp;" ")</f>
        <v/>
      </c>
      <c r="E54" s="5"/>
      <c r="F54" s="5"/>
      <c r="G54" s="5"/>
      <c r="H54" s="9"/>
      <c r="I54" t="str">
        <f>IF(ISERROR(VLOOKUP(B54,tblTermine[],2,FALSE)),"",VLOOKUP(B54,tblTermine[],2,FALSE))</f>
        <v/>
      </c>
      <c r="J54" s="26">
        <f>IF(ISERROR(VLOOKUP(B54,tblSchulferien[],1,FALSE)),"0","1")+IF(C54="So",10,0)++IF(C54="Sa",5,0)+IF(ISERROR(VLOOKUP(B54,tblFeiertage[],2,FALSE)),"0","20")</f>
        <v>10</v>
      </c>
      <c r="K54">
        <f>IF(ISERROR(VLOOKUP(B54,tbl_UrlaubMA1[],1,FALSE)),0,"100")</f>
        <v>0</v>
      </c>
      <c r="L54">
        <f>IF(ISERROR(VLOOKUP(B54,tbl_UrlaubMA2[],1,FALSE)),0,"100")</f>
        <v>0</v>
      </c>
      <c r="M54">
        <f>IF(ISERROR(VLOOKUP(B54,tbl_UrlaubMA3[],1,FALSE)),0,"100")</f>
        <v>0</v>
      </c>
      <c r="N54">
        <f>IF(ISERROR(VLOOKUP(B54,tbl_UrlaubMA4[],1,FALSE)),0,"100")</f>
        <v>0</v>
      </c>
      <c r="O54" s="13"/>
      <c r="P54" s="8">
        <f t="shared" si="22"/>
        <v>44426</v>
      </c>
      <c r="Q54" s="4" t="str">
        <f t="shared" si="16"/>
        <v>Mi</v>
      </c>
      <c r="R54" s="4" t="str">
        <f>IF(WEEKDAY(P54)=2,"KW "&amp;WEEKNUM(P54)&amp;" ","")&amp;IF(ISERROR(VLOOKUP(P54,tblTermine[],2,FALSE)),"",VLOOKUP(P54,tblTermine[],2,FALSE)&amp;" ")&amp;IF(ISERROR(VLOOKUP(P54,tblFeiertage[],2,FALSE)),"",VLOOKUP(P54,tblFeiertage[],2,FALSE)&amp;" ")&amp;IF(ISERROR(VLOOKUP(P54,tblBesondereTage[],2,FALSE)),"",VLOOKUP(P54,tblBesondereTage[],2,FALSE)&amp;" ")</f>
        <v/>
      </c>
      <c r="S54" s="5"/>
      <c r="T54" s="5"/>
      <c r="U54" s="5"/>
      <c r="V54" s="5"/>
      <c r="W54" s="25" t="str">
        <f>IF(ISERROR(VLOOKUP(P54,tblTermine[],2,FALSE)),"",VLOOKUP(P54,tblTermine[],2,FALSE))</f>
        <v/>
      </c>
      <c r="X54" s="26">
        <f>IF(ISERROR(VLOOKUP(P54,tblSchulferien[],1,FALSE)),"0","1")+IF(Q54="So",10,0)++IF(Q54="Sa",5,0)+IF(ISERROR(VLOOKUP(P54,tblFeiertage[],2,FALSE)),"0","20")</f>
        <v>1</v>
      </c>
      <c r="Y54" s="25">
        <f>IF(ISERROR(VLOOKUP(P54,tbl_UrlaubMA1[],1,FALSE)),0,"100")</f>
        <v>0</v>
      </c>
      <c r="Z54" s="25">
        <f>IF(ISERROR(VLOOKUP(P54,tbl_UrlaubMA2[],1,FALSE)),0,"100")</f>
        <v>0</v>
      </c>
      <c r="AA54" s="25">
        <f>IF(ISERROR(VLOOKUP(P54,tbl_UrlaubMA3[],1,FALSE)),0,"100")</f>
        <v>0</v>
      </c>
      <c r="AB54" s="25">
        <f>IF(ISERROR(VLOOKUP(P54,tbl_UrlaubMA4[],1,FALSE)),0,"100")</f>
        <v>0</v>
      </c>
      <c r="AC54" s="13"/>
      <c r="AD54" s="8">
        <f t="shared" si="23"/>
        <v>44457</v>
      </c>
      <c r="AE54" s="4" t="str">
        <f t="shared" si="17"/>
        <v>Sa</v>
      </c>
      <c r="AF54" s="4" t="str">
        <f>IF(WEEKDAY(AD54)=2,"KW "&amp;WEEKNUM(AD54)&amp;" ","")&amp;IF(ISERROR(VLOOKUP(AD54,tblTermine[],2,FALSE)),"",VLOOKUP(AD54,tblTermine[],2,FALSE)&amp;" ")&amp;IF(ISERROR(VLOOKUP(AD54,tblFeiertage[],2,FALSE)),"",VLOOKUP(AD54,tblFeiertage[],2,FALSE)&amp;" ")&amp;IF(ISERROR(VLOOKUP(AD54,tblBesondereTage[],2,FALSE)),"",VLOOKUP(AD54,tblBesondereTage[],2,FALSE)&amp;" ")</f>
        <v/>
      </c>
      <c r="AG54" s="5"/>
      <c r="AH54" s="5"/>
      <c r="AI54" s="5"/>
      <c r="AJ54" s="9"/>
      <c r="AK54" t="str">
        <f>IF(ISERROR(VLOOKUP(AD54,tblTermine[],2,FALSE)),"",VLOOKUP(AD54,tblTermine[],2,FALSE))</f>
        <v/>
      </c>
      <c r="AL54" s="26">
        <f>IF(ISERROR(VLOOKUP(AD54,tblSchulferien[],1,FALSE)),"0","1")+IF(AE54="So",10,0)++IF(AE54="Sa",5,0)+IF(ISERROR(VLOOKUP(AD54,tblFeiertage[],2,FALSE)),"0","20")</f>
        <v>5</v>
      </c>
      <c r="AM54">
        <f>IF(ISERROR(VLOOKUP(AD54,tbl_UrlaubMA1[],1,FALSE)),0,"100")</f>
        <v>0</v>
      </c>
      <c r="AN54">
        <f>IF(ISERROR(VLOOKUP(AD54,tbl_UrlaubMA2[],1,FALSE)),0,"100")</f>
        <v>0</v>
      </c>
      <c r="AO54">
        <f>IF(ISERROR(VLOOKUP(AD54,tbl_UrlaubMA3[],1,FALSE)),0,"100")</f>
        <v>0</v>
      </c>
      <c r="AP54">
        <f>IF(ISERROR(VLOOKUP(AD54,tbl_UrlaubMA4[],1,FALSE)),0,"100")</f>
        <v>0</v>
      </c>
      <c r="AQ54" s="13"/>
      <c r="AR54" s="8">
        <f t="shared" si="24"/>
        <v>44487</v>
      </c>
      <c r="AS54" s="4" t="str">
        <f t="shared" si="18"/>
        <v>Mo</v>
      </c>
      <c r="AT54" s="4" t="str">
        <f>IF(WEEKDAY(AR54)=2,"KW "&amp;WEEKNUM(AR54)&amp;" ","")&amp;IF(ISERROR(VLOOKUP(AR54,tblTermine[],2,FALSE)),"",VLOOKUP(AR54,tblTermine[],2,FALSE)&amp;" ")&amp;IF(ISERROR(VLOOKUP(AR54,tblFeiertage[],2,FALSE)),"",VLOOKUP(AR54,tblFeiertage[],2,FALSE)&amp;" ")&amp;IF(ISERROR(VLOOKUP(AR54,tblBesondereTage[],2,FALSE)),"",VLOOKUP(AR54,tblBesondereTage[],2,FALSE)&amp;" ")</f>
        <v xml:space="preserve">KW 43 </v>
      </c>
      <c r="AU54" s="5"/>
      <c r="AV54" s="5"/>
      <c r="AW54" s="5"/>
      <c r="AX54" s="9"/>
      <c r="AY54" t="str">
        <f>IF(ISERROR(VLOOKUP(AR54,tblTermine[],2,FALSE)),"",VLOOKUP(AR54,tblTermine[],2,FALSE))</f>
        <v/>
      </c>
      <c r="AZ54" s="26">
        <f>IF(ISERROR(VLOOKUP(AR54,tblSchulferien[],1,FALSE)),"0","1")+IF(AS54="So",10,0)++IF(AS54="Sa",5,0)+IF(ISERROR(VLOOKUP(AR54,tblFeiertage[],2,FALSE)),"0","20")</f>
        <v>0</v>
      </c>
      <c r="BA54">
        <f>IF(ISERROR(VLOOKUP(AR54,tbl_UrlaubMA1[],1,FALSE)),0,"100")</f>
        <v>0</v>
      </c>
      <c r="BB54">
        <f>IF(ISERROR(VLOOKUP(AR54,tbl_UrlaubMA2[],1,FALSE)),0,"100")</f>
        <v>0</v>
      </c>
      <c r="BC54">
        <f>IF(ISERROR(VLOOKUP(AR54,tbl_UrlaubMA3[],1,FALSE)),0,"100")</f>
        <v>0</v>
      </c>
      <c r="BD54">
        <f>IF(ISERROR(VLOOKUP(AR54,tbl_UrlaubMA4[],1,FALSE)),0,"100")</f>
        <v>0</v>
      </c>
      <c r="BE54" s="13"/>
      <c r="BF54" s="8">
        <f t="shared" si="25"/>
        <v>44518</v>
      </c>
      <c r="BG54" s="4" t="str">
        <f t="shared" si="19"/>
        <v>Do</v>
      </c>
      <c r="BH54" s="4" t="str">
        <f>IF(WEEKDAY(BF54)=2,"KW "&amp;WEEKNUM(BF54)&amp;" ","")&amp;IF(ISERROR(VLOOKUP(BF54,tblTermine[],2,FALSE)),"",VLOOKUP(BF54,tblTermine[],2,FALSE)&amp;" ")&amp;IF(ISERROR(VLOOKUP(BF54,tblFeiertage[],2,FALSE)),"",VLOOKUP(BF54,tblFeiertage[],2,FALSE)&amp;" ")&amp;IF(ISERROR(VLOOKUP(BF54,tblBesondereTage[],2,FALSE)),"",VLOOKUP(BF54,tblBesondereTage[],2,FALSE)&amp;" ")</f>
        <v/>
      </c>
      <c r="BI54" s="5"/>
      <c r="BJ54" s="5"/>
      <c r="BK54" s="5"/>
      <c r="BL54" s="9"/>
      <c r="BM54" t="str">
        <f>IF(ISERROR(VLOOKUP(BF54,tblTermine[],2,FALSE)),"",VLOOKUP(BF54,tblTermine[],2,FALSE))</f>
        <v/>
      </c>
      <c r="BN54" s="26">
        <f>IF(ISERROR(VLOOKUP(BF54,tblSchulferien[],1,FALSE)),"0","1")+IF(BG54="So",10,0)++IF(BG54="Sa",5,0)+IF(ISERROR(VLOOKUP(BF54,tblFeiertage[],2,FALSE)),"0","20")</f>
        <v>0</v>
      </c>
      <c r="BO54">
        <f>IF(ISERROR(VLOOKUP(BF54,tbl_UrlaubMA1[],1,FALSE)),0,"100")</f>
        <v>0</v>
      </c>
      <c r="BP54">
        <f>IF(ISERROR(VLOOKUP(BF54,tbl_UrlaubMA2[],1,FALSE)),0,"100")</f>
        <v>0</v>
      </c>
      <c r="BQ54">
        <f>IF(ISERROR(VLOOKUP(BF54,tbl_UrlaubMA3[],1,FALSE)),0,"100")</f>
        <v>0</v>
      </c>
      <c r="BR54">
        <f>IF(ISERROR(VLOOKUP(BF54,tbl_UrlaubMA4[],1,FALSE)),0,"100")</f>
        <v>0</v>
      </c>
      <c r="BS54" s="13"/>
      <c r="BT54" s="8">
        <f t="shared" si="26"/>
        <v>44548</v>
      </c>
      <c r="BU54" s="4" t="str">
        <f t="shared" si="20"/>
        <v>Sa</v>
      </c>
      <c r="BV54" s="4" t="str">
        <f>IF(WEEKDAY(BT54)=2,"KW "&amp;WEEKNUM(BT54)&amp;" ","")&amp;IF(ISERROR(VLOOKUP(BT54,tblTermine[],2,FALSE)),"",VLOOKUP(BT54,tblTermine[],2,FALSE)&amp;" ")&amp;IF(ISERROR(VLOOKUP(BT54,tblFeiertage[],2,FALSE)),"",VLOOKUP(BT54,tblFeiertage[],2,FALSE)&amp;" ")&amp;IF(ISERROR(VLOOKUP(BT54,tblBesondereTage[],2,FALSE)),"",VLOOKUP(BT54,tblBesondereTage[],2,FALSE)&amp;" ")</f>
        <v/>
      </c>
      <c r="BW54" s="5"/>
      <c r="BX54" s="5"/>
      <c r="BY54" s="5"/>
      <c r="BZ54" s="9"/>
      <c r="CA54" t="str">
        <f>IF(ISERROR(VLOOKUP(BT54,tblTermine[],2,FALSE)),"",VLOOKUP(BT54,tblTermine[],2,FALSE))</f>
        <v/>
      </c>
      <c r="CB54" s="26">
        <f>IF(ISERROR(VLOOKUP(BT54,tblSchulferien[],1,FALSE)),"0","1")+IF(BU54="So",10,0)++IF(BU54="Sa",5,0)+IF(ISERROR(VLOOKUP(BT54,tblFeiertage[],2,FALSE)),"0","20")</f>
        <v>5</v>
      </c>
      <c r="CC54">
        <f>IF(ISERROR(VLOOKUP(BT54,tbl_UrlaubMA1[],1,FALSE)),0,"100")</f>
        <v>0</v>
      </c>
      <c r="CD54">
        <f>IF(ISERROR(VLOOKUP(BT54,tbl_UrlaubMA2[],1,FALSE)),0,"100")</f>
        <v>0</v>
      </c>
      <c r="CE54">
        <f>IF(ISERROR(VLOOKUP(BT54,tbl_UrlaubMA3[],1,FALSE)),0,"100")</f>
        <v>0</v>
      </c>
      <c r="CF54">
        <f>IF(ISERROR(VLOOKUP(BT54,tbl_UrlaubMA4[],1,FALSE)),0,"100")</f>
        <v>0</v>
      </c>
      <c r="CG54" s="13"/>
    </row>
    <row r="55" spans="1:85" x14ac:dyDescent="0.3">
      <c r="A55" s="13"/>
      <c r="B55" s="8">
        <f t="shared" si="21"/>
        <v>44396</v>
      </c>
      <c r="C55" s="4" t="str">
        <f t="shared" si="15"/>
        <v>Mo</v>
      </c>
      <c r="D55" s="4" t="str">
        <f>IF(WEEKDAY(B55)=2,"KW "&amp;WEEKNUM(B55)&amp;" ","")&amp;IF(ISERROR(VLOOKUP(B55,tblTermine[],2,FALSE)),"",VLOOKUP(B55,tblTermine[],2,FALSE)&amp;" ")&amp;IF(ISERROR(VLOOKUP(B55,tblFeiertage[],2,FALSE)),"",VLOOKUP(B55,tblFeiertage[],2,FALSE)&amp;" ")&amp;IF(ISERROR(VLOOKUP(B55,tblBesondereTage[],2,FALSE)),"",VLOOKUP(B55,tblBesondereTage[],2,FALSE)&amp;" ")</f>
        <v xml:space="preserve">KW 30 </v>
      </c>
      <c r="E55" s="5"/>
      <c r="F55" s="5"/>
      <c r="G55" s="5"/>
      <c r="H55" s="9"/>
      <c r="I55" t="str">
        <f>IF(ISERROR(VLOOKUP(B55,tblTermine[],2,FALSE)),"",VLOOKUP(B55,tblTermine[],2,FALSE))</f>
        <v/>
      </c>
      <c r="J55" s="26">
        <f>IF(ISERROR(VLOOKUP(B55,tblSchulferien[],1,FALSE)),"0","1")+IF(C55="So",10,0)++IF(C55="Sa",5,0)+IF(ISERROR(VLOOKUP(B55,tblFeiertage[],2,FALSE)),"0","20")</f>
        <v>0</v>
      </c>
      <c r="K55">
        <f>IF(ISERROR(VLOOKUP(B55,tbl_UrlaubMA1[],1,FALSE)),0,"100")</f>
        <v>0</v>
      </c>
      <c r="L55">
        <f>IF(ISERROR(VLOOKUP(B55,tbl_UrlaubMA2[],1,FALSE)),0,"100")</f>
        <v>0</v>
      </c>
      <c r="M55">
        <f>IF(ISERROR(VLOOKUP(B55,tbl_UrlaubMA3[],1,FALSE)),0,"100")</f>
        <v>0</v>
      </c>
      <c r="N55">
        <f>IF(ISERROR(VLOOKUP(B55,tbl_UrlaubMA4[],1,FALSE)),0,"100")</f>
        <v>0</v>
      </c>
      <c r="O55" s="13"/>
      <c r="P55" s="8">
        <f t="shared" si="22"/>
        <v>44427</v>
      </c>
      <c r="Q55" s="4" t="str">
        <f t="shared" si="16"/>
        <v>Do</v>
      </c>
      <c r="R55" s="4" t="str">
        <f>IF(WEEKDAY(P55)=2,"KW "&amp;WEEKNUM(P55)&amp;" ","")&amp;IF(ISERROR(VLOOKUP(P55,tblTermine[],2,FALSE)),"",VLOOKUP(P55,tblTermine[],2,FALSE)&amp;" ")&amp;IF(ISERROR(VLOOKUP(P55,tblFeiertage[],2,FALSE)),"",VLOOKUP(P55,tblFeiertage[],2,FALSE)&amp;" ")&amp;IF(ISERROR(VLOOKUP(P55,tblBesondereTage[],2,FALSE)),"",VLOOKUP(P55,tblBesondereTage[],2,FALSE)&amp;" ")</f>
        <v/>
      </c>
      <c r="S55" s="5"/>
      <c r="T55" s="5"/>
      <c r="U55" s="5"/>
      <c r="V55" s="5"/>
      <c r="W55" s="25" t="str">
        <f>IF(ISERROR(VLOOKUP(P55,tblTermine[],2,FALSE)),"",VLOOKUP(P55,tblTermine[],2,FALSE))</f>
        <v/>
      </c>
      <c r="X55" s="26">
        <f>IF(ISERROR(VLOOKUP(P55,tblSchulferien[],1,FALSE)),"0","1")+IF(Q55="So",10,0)++IF(Q55="Sa",5,0)+IF(ISERROR(VLOOKUP(P55,tblFeiertage[],2,FALSE)),"0","20")</f>
        <v>1</v>
      </c>
      <c r="Y55" s="25">
        <f>IF(ISERROR(VLOOKUP(P55,tbl_UrlaubMA1[],1,FALSE)),0,"100")</f>
        <v>0</v>
      </c>
      <c r="Z55" s="25">
        <f>IF(ISERROR(VLOOKUP(P55,tbl_UrlaubMA2[],1,FALSE)),0,"100")</f>
        <v>0</v>
      </c>
      <c r="AA55" s="25">
        <f>IF(ISERROR(VLOOKUP(P55,tbl_UrlaubMA3[],1,FALSE)),0,"100")</f>
        <v>0</v>
      </c>
      <c r="AB55" s="25">
        <f>IF(ISERROR(VLOOKUP(P55,tbl_UrlaubMA4[],1,FALSE)),0,"100")</f>
        <v>0</v>
      </c>
      <c r="AC55" s="13"/>
      <c r="AD55" s="8">
        <f t="shared" si="23"/>
        <v>44458</v>
      </c>
      <c r="AE55" s="4" t="str">
        <f t="shared" si="17"/>
        <v>So</v>
      </c>
      <c r="AF55" s="4" t="str">
        <f>IF(WEEKDAY(AD55)=2,"KW "&amp;WEEKNUM(AD55)&amp;" ","")&amp;IF(ISERROR(VLOOKUP(AD55,tblTermine[],2,FALSE)),"",VLOOKUP(AD55,tblTermine[],2,FALSE)&amp;" ")&amp;IF(ISERROR(VLOOKUP(AD55,tblFeiertage[],2,FALSE)),"",VLOOKUP(AD55,tblFeiertage[],2,FALSE)&amp;" ")&amp;IF(ISERROR(VLOOKUP(AD55,tblBesondereTage[],2,FALSE)),"",VLOOKUP(AD55,tblBesondereTage[],2,FALSE)&amp;" ")</f>
        <v/>
      </c>
      <c r="AG55" s="5"/>
      <c r="AH55" s="5"/>
      <c r="AI55" s="5"/>
      <c r="AJ55" s="9"/>
      <c r="AK55" t="str">
        <f>IF(ISERROR(VLOOKUP(AD55,tblTermine[],2,FALSE)),"",VLOOKUP(AD55,tblTermine[],2,FALSE))</f>
        <v/>
      </c>
      <c r="AL55" s="26">
        <f>IF(ISERROR(VLOOKUP(AD55,tblSchulferien[],1,FALSE)),"0","1")+IF(AE55="So",10,0)++IF(AE55="Sa",5,0)+IF(ISERROR(VLOOKUP(AD55,tblFeiertage[],2,FALSE)),"0","20")</f>
        <v>10</v>
      </c>
      <c r="AM55">
        <f>IF(ISERROR(VLOOKUP(AD55,tbl_UrlaubMA1[],1,FALSE)),0,"100")</f>
        <v>0</v>
      </c>
      <c r="AN55">
        <f>IF(ISERROR(VLOOKUP(AD55,tbl_UrlaubMA2[],1,FALSE)),0,"100")</f>
        <v>0</v>
      </c>
      <c r="AO55">
        <f>IF(ISERROR(VLOOKUP(AD55,tbl_UrlaubMA3[],1,FALSE)),0,"100")</f>
        <v>0</v>
      </c>
      <c r="AP55">
        <f>IF(ISERROR(VLOOKUP(AD55,tbl_UrlaubMA4[],1,FALSE)),0,"100")</f>
        <v>0</v>
      </c>
      <c r="AQ55" s="13"/>
      <c r="AR55" s="8">
        <f t="shared" si="24"/>
        <v>44488</v>
      </c>
      <c r="AS55" s="4" t="str">
        <f t="shared" si="18"/>
        <v>Di</v>
      </c>
      <c r="AT55" s="4" t="str">
        <f>IF(WEEKDAY(AR55)=2,"KW "&amp;WEEKNUM(AR55)&amp;" ","")&amp;IF(ISERROR(VLOOKUP(AR55,tblTermine[],2,FALSE)),"",VLOOKUP(AR55,tblTermine[],2,FALSE)&amp;" ")&amp;IF(ISERROR(VLOOKUP(AR55,tblFeiertage[],2,FALSE)),"",VLOOKUP(AR55,tblFeiertage[],2,FALSE)&amp;" ")&amp;IF(ISERROR(VLOOKUP(AR55,tblBesondereTage[],2,FALSE)),"",VLOOKUP(AR55,tblBesondereTage[],2,FALSE)&amp;" ")</f>
        <v/>
      </c>
      <c r="AU55" s="5"/>
      <c r="AV55" s="5"/>
      <c r="AW55" s="5"/>
      <c r="AX55" s="9"/>
      <c r="AY55" t="str">
        <f>IF(ISERROR(VLOOKUP(AR55,tblTermine[],2,FALSE)),"",VLOOKUP(AR55,tblTermine[],2,FALSE))</f>
        <v/>
      </c>
      <c r="AZ55" s="26">
        <f>IF(ISERROR(VLOOKUP(AR55,tblSchulferien[],1,FALSE)),"0","1")+IF(AS55="So",10,0)++IF(AS55="Sa",5,0)+IF(ISERROR(VLOOKUP(AR55,tblFeiertage[],2,FALSE)),"0","20")</f>
        <v>0</v>
      </c>
      <c r="BA55">
        <f>IF(ISERROR(VLOOKUP(AR55,tbl_UrlaubMA1[],1,FALSE)),0,"100")</f>
        <v>0</v>
      </c>
      <c r="BB55">
        <f>IF(ISERROR(VLOOKUP(AR55,tbl_UrlaubMA2[],1,FALSE)),0,"100")</f>
        <v>0</v>
      </c>
      <c r="BC55">
        <f>IF(ISERROR(VLOOKUP(AR55,tbl_UrlaubMA3[],1,FALSE)),0,"100")</f>
        <v>0</v>
      </c>
      <c r="BD55">
        <f>IF(ISERROR(VLOOKUP(AR55,tbl_UrlaubMA4[],1,FALSE)),0,"100")</f>
        <v>0</v>
      </c>
      <c r="BE55" s="13"/>
      <c r="BF55" s="8">
        <f t="shared" si="25"/>
        <v>44519</v>
      </c>
      <c r="BG55" s="4" t="str">
        <f t="shared" si="19"/>
        <v>Fr</v>
      </c>
      <c r="BH55" s="4" t="str">
        <f>IF(WEEKDAY(BF55)=2,"KW "&amp;WEEKNUM(BF55)&amp;" ","")&amp;IF(ISERROR(VLOOKUP(BF55,tblTermine[],2,FALSE)),"",VLOOKUP(BF55,tblTermine[],2,FALSE)&amp;" ")&amp;IF(ISERROR(VLOOKUP(BF55,tblFeiertage[],2,FALSE)),"",VLOOKUP(BF55,tblFeiertage[],2,FALSE)&amp;" ")&amp;IF(ISERROR(VLOOKUP(BF55,tblBesondereTage[],2,FALSE)),"",VLOOKUP(BF55,tblBesondereTage[],2,FALSE)&amp;" ")</f>
        <v/>
      </c>
      <c r="BI55" s="5"/>
      <c r="BJ55" s="5"/>
      <c r="BK55" s="5"/>
      <c r="BL55" s="9"/>
      <c r="BM55" t="str">
        <f>IF(ISERROR(VLOOKUP(BF55,tblTermine[],2,FALSE)),"",VLOOKUP(BF55,tblTermine[],2,FALSE))</f>
        <v/>
      </c>
      <c r="BN55" s="26">
        <f>IF(ISERROR(VLOOKUP(BF55,tblSchulferien[],1,FALSE)),"0","1")+IF(BG55="So",10,0)++IF(BG55="Sa",5,0)+IF(ISERROR(VLOOKUP(BF55,tblFeiertage[],2,FALSE)),"0","20")</f>
        <v>0</v>
      </c>
      <c r="BO55">
        <f>IF(ISERROR(VLOOKUP(BF55,tbl_UrlaubMA1[],1,FALSE)),0,"100")</f>
        <v>0</v>
      </c>
      <c r="BP55">
        <f>IF(ISERROR(VLOOKUP(BF55,tbl_UrlaubMA2[],1,FALSE)),0,"100")</f>
        <v>0</v>
      </c>
      <c r="BQ55">
        <f>IF(ISERROR(VLOOKUP(BF55,tbl_UrlaubMA3[],1,FALSE)),0,"100")</f>
        <v>0</v>
      </c>
      <c r="BR55">
        <f>IF(ISERROR(VLOOKUP(BF55,tbl_UrlaubMA4[],1,FALSE)),0,"100")</f>
        <v>0</v>
      </c>
      <c r="BS55" s="13"/>
      <c r="BT55" s="8">
        <f t="shared" si="26"/>
        <v>44549</v>
      </c>
      <c r="BU55" s="4" t="str">
        <f t="shared" si="20"/>
        <v>So</v>
      </c>
      <c r="BV55" s="4" t="str">
        <f>IF(WEEKDAY(BT55)=2,"KW "&amp;WEEKNUM(BT55)&amp;" ","")&amp;IF(ISERROR(VLOOKUP(BT55,tblTermine[],2,FALSE)),"",VLOOKUP(BT55,tblTermine[],2,FALSE)&amp;" ")&amp;IF(ISERROR(VLOOKUP(BT55,tblFeiertage[],2,FALSE)),"",VLOOKUP(BT55,tblFeiertage[],2,FALSE)&amp;" ")&amp;IF(ISERROR(VLOOKUP(BT55,tblBesondereTage[],2,FALSE)),"",VLOOKUP(BT55,tblBesondereTage[],2,FALSE)&amp;" ")</f>
        <v xml:space="preserve">4. Advent </v>
      </c>
      <c r="BW55" s="5"/>
      <c r="BX55" s="5"/>
      <c r="BY55" s="5"/>
      <c r="BZ55" s="9"/>
      <c r="CA55" t="str">
        <f>IF(ISERROR(VLOOKUP(BT55,tblTermine[],2,FALSE)),"",VLOOKUP(BT55,tblTermine[],2,FALSE))</f>
        <v/>
      </c>
      <c r="CB55" s="26">
        <f>IF(ISERROR(VLOOKUP(BT55,tblSchulferien[],1,FALSE)),"0","1")+IF(BU55="So",10,0)++IF(BU55="Sa",5,0)+IF(ISERROR(VLOOKUP(BT55,tblFeiertage[],2,FALSE)),"0","20")</f>
        <v>10</v>
      </c>
      <c r="CC55">
        <f>IF(ISERROR(VLOOKUP(BT55,tbl_UrlaubMA1[],1,FALSE)),0,"100")</f>
        <v>0</v>
      </c>
      <c r="CD55">
        <f>IF(ISERROR(VLOOKUP(BT55,tbl_UrlaubMA2[],1,FALSE)),0,"100")</f>
        <v>0</v>
      </c>
      <c r="CE55">
        <f>IF(ISERROR(VLOOKUP(BT55,tbl_UrlaubMA3[],1,FALSE)),0,"100")</f>
        <v>0</v>
      </c>
      <c r="CF55">
        <f>IF(ISERROR(VLOOKUP(BT55,tbl_UrlaubMA4[],1,FALSE)),0,"100")</f>
        <v>0</v>
      </c>
      <c r="CG55" s="13"/>
    </row>
    <row r="56" spans="1:85" x14ac:dyDescent="0.3">
      <c r="A56" s="13"/>
      <c r="B56" s="8">
        <f t="shared" si="21"/>
        <v>44397</v>
      </c>
      <c r="C56" s="4" t="str">
        <f t="shared" si="15"/>
        <v>Di</v>
      </c>
      <c r="D56" s="4" t="str">
        <f>IF(WEEKDAY(B56)=2,"KW "&amp;WEEKNUM(B56)&amp;" ","")&amp;IF(ISERROR(VLOOKUP(B56,tblTermine[],2,FALSE)),"",VLOOKUP(B56,tblTermine[],2,FALSE)&amp;" ")&amp;IF(ISERROR(VLOOKUP(B56,tblFeiertage[],2,FALSE)),"",VLOOKUP(B56,tblFeiertage[],2,FALSE)&amp;" ")&amp;IF(ISERROR(VLOOKUP(B56,tblBesondereTage[],2,FALSE)),"",VLOOKUP(B56,tblBesondereTage[],2,FALSE)&amp;" ")</f>
        <v/>
      </c>
      <c r="E56" s="5"/>
      <c r="F56" s="5"/>
      <c r="G56" s="5"/>
      <c r="H56" s="9"/>
      <c r="I56" t="str">
        <f>IF(ISERROR(VLOOKUP(B56,tblTermine[],2,FALSE)),"",VLOOKUP(B56,tblTermine[],2,FALSE))</f>
        <v/>
      </c>
      <c r="J56" s="26">
        <f>IF(ISERROR(VLOOKUP(B56,tblSchulferien[],1,FALSE)),"0","1")+IF(C56="So",10,0)++IF(C56="Sa",5,0)+IF(ISERROR(VLOOKUP(B56,tblFeiertage[],2,FALSE)),"0","20")</f>
        <v>0</v>
      </c>
      <c r="K56">
        <f>IF(ISERROR(VLOOKUP(B56,tbl_UrlaubMA1[],1,FALSE)),0,"100")</f>
        <v>0</v>
      </c>
      <c r="L56">
        <f>IF(ISERROR(VLOOKUP(B56,tbl_UrlaubMA2[],1,FALSE)),0,"100")</f>
        <v>0</v>
      </c>
      <c r="M56">
        <f>IF(ISERROR(VLOOKUP(B56,tbl_UrlaubMA3[],1,FALSE)),0,"100")</f>
        <v>0</v>
      </c>
      <c r="N56">
        <f>IF(ISERROR(VLOOKUP(B56,tbl_UrlaubMA4[],1,FALSE)),0,"100")</f>
        <v>0</v>
      </c>
      <c r="O56" s="13"/>
      <c r="P56" s="8">
        <f t="shared" si="22"/>
        <v>44428</v>
      </c>
      <c r="Q56" s="4" t="str">
        <f t="shared" si="16"/>
        <v>Fr</v>
      </c>
      <c r="R56" s="4" t="str">
        <f>IF(WEEKDAY(P56)=2,"KW "&amp;WEEKNUM(P56)&amp;" ","")&amp;IF(ISERROR(VLOOKUP(P56,tblTermine[],2,FALSE)),"",VLOOKUP(P56,tblTermine[],2,FALSE)&amp;" ")&amp;IF(ISERROR(VLOOKUP(P56,tblFeiertage[],2,FALSE)),"",VLOOKUP(P56,tblFeiertage[],2,FALSE)&amp;" ")&amp;IF(ISERROR(VLOOKUP(P56,tblBesondereTage[],2,FALSE)),"",VLOOKUP(P56,tblBesondereTage[],2,FALSE)&amp;" ")</f>
        <v/>
      </c>
      <c r="S56" s="5"/>
      <c r="T56" s="5"/>
      <c r="U56" s="5"/>
      <c r="V56" s="5"/>
      <c r="W56" s="25" t="str">
        <f>IF(ISERROR(VLOOKUP(P56,tblTermine[],2,FALSE)),"",VLOOKUP(P56,tblTermine[],2,FALSE))</f>
        <v/>
      </c>
      <c r="X56" s="26">
        <f>IF(ISERROR(VLOOKUP(P56,tblSchulferien[],1,FALSE)),"0","1")+IF(Q56="So",10,0)++IF(Q56="Sa",5,0)+IF(ISERROR(VLOOKUP(P56,tblFeiertage[],2,FALSE)),"0","20")</f>
        <v>1</v>
      </c>
      <c r="Y56" s="25">
        <f>IF(ISERROR(VLOOKUP(P56,tbl_UrlaubMA1[],1,FALSE)),0,"100")</f>
        <v>0</v>
      </c>
      <c r="Z56" s="25">
        <f>IF(ISERROR(VLOOKUP(P56,tbl_UrlaubMA2[],1,FALSE)),0,"100")</f>
        <v>0</v>
      </c>
      <c r="AA56" s="25">
        <f>IF(ISERROR(VLOOKUP(P56,tbl_UrlaubMA3[],1,FALSE)),0,"100")</f>
        <v>0</v>
      </c>
      <c r="AB56" s="25">
        <f>IF(ISERROR(VLOOKUP(P56,tbl_UrlaubMA4[],1,FALSE)),0,"100")</f>
        <v>0</v>
      </c>
      <c r="AC56" s="13"/>
      <c r="AD56" s="8">
        <f t="shared" si="23"/>
        <v>44459</v>
      </c>
      <c r="AE56" s="4" t="str">
        <f t="shared" si="17"/>
        <v>Mo</v>
      </c>
      <c r="AF56" s="4" t="str">
        <f>IF(WEEKDAY(AD56)=2,"KW "&amp;WEEKNUM(AD56)&amp;" ","")&amp;IF(ISERROR(VLOOKUP(AD56,tblTermine[],2,FALSE)),"",VLOOKUP(AD56,tblTermine[],2,FALSE)&amp;" ")&amp;IF(ISERROR(VLOOKUP(AD56,tblFeiertage[],2,FALSE)),"",VLOOKUP(AD56,tblFeiertage[],2,FALSE)&amp;" ")&amp;IF(ISERROR(VLOOKUP(AD56,tblBesondereTage[],2,FALSE)),"",VLOOKUP(AD56,tblBesondereTage[],2,FALSE)&amp;" ")</f>
        <v xml:space="preserve">KW 39 </v>
      </c>
      <c r="AG56" s="5"/>
      <c r="AH56" s="5"/>
      <c r="AI56" s="5"/>
      <c r="AJ56" s="9"/>
      <c r="AK56" t="str">
        <f>IF(ISERROR(VLOOKUP(AD56,tblTermine[],2,FALSE)),"",VLOOKUP(AD56,tblTermine[],2,FALSE))</f>
        <v/>
      </c>
      <c r="AL56" s="26">
        <f>IF(ISERROR(VLOOKUP(AD56,tblSchulferien[],1,FALSE)),"0","1")+IF(AE56="So",10,0)++IF(AE56="Sa",5,0)+IF(ISERROR(VLOOKUP(AD56,tblFeiertage[],2,FALSE)),"0","20")</f>
        <v>0</v>
      </c>
      <c r="AM56">
        <f>IF(ISERROR(VLOOKUP(AD56,tbl_UrlaubMA1[],1,FALSE)),0,"100")</f>
        <v>0</v>
      </c>
      <c r="AN56">
        <f>IF(ISERROR(VLOOKUP(AD56,tbl_UrlaubMA2[],1,FALSE)),0,"100")</f>
        <v>0</v>
      </c>
      <c r="AO56">
        <f>IF(ISERROR(VLOOKUP(AD56,tbl_UrlaubMA3[],1,FALSE)),0,"100")</f>
        <v>0</v>
      </c>
      <c r="AP56">
        <f>IF(ISERROR(VLOOKUP(AD56,tbl_UrlaubMA4[],1,FALSE)),0,"100")</f>
        <v>0</v>
      </c>
      <c r="AQ56" s="13"/>
      <c r="AR56" s="8">
        <f t="shared" si="24"/>
        <v>44489</v>
      </c>
      <c r="AS56" s="4" t="str">
        <f t="shared" si="18"/>
        <v>Mi</v>
      </c>
      <c r="AT56" s="4" t="str">
        <f>IF(WEEKDAY(AR56)=2,"KW "&amp;WEEKNUM(AR56)&amp;" ","")&amp;IF(ISERROR(VLOOKUP(AR56,tblTermine[],2,FALSE)),"",VLOOKUP(AR56,tblTermine[],2,FALSE)&amp;" ")&amp;IF(ISERROR(VLOOKUP(AR56,tblFeiertage[],2,FALSE)),"",VLOOKUP(AR56,tblFeiertage[],2,FALSE)&amp;" ")&amp;IF(ISERROR(VLOOKUP(AR56,tblBesondereTage[],2,FALSE)),"",VLOOKUP(AR56,tblBesondereTage[],2,FALSE)&amp;" ")</f>
        <v/>
      </c>
      <c r="AU56" s="5"/>
      <c r="AV56" s="5"/>
      <c r="AW56" s="5"/>
      <c r="AX56" s="9"/>
      <c r="AY56" t="str">
        <f>IF(ISERROR(VLOOKUP(AR56,tblTermine[],2,FALSE)),"",VLOOKUP(AR56,tblTermine[],2,FALSE))</f>
        <v/>
      </c>
      <c r="AZ56" s="26">
        <f>IF(ISERROR(VLOOKUP(AR56,tblSchulferien[],1,FALSE)),"0","1")+IF(AS56="So",10,0)++IF(AS56="Sa",5,0)+IF(ISERROR(VLOOKUP(AR56,tblFeiertage[],2,FALSE)),"0","20")</f>
        <v>0</v>
      </c>
      <c r="BA56">
        <f>IF(ISERROR(VLOOKUP(AR56,tbl_UrlaubMA1[],1,FALSE)),0,"100")</f>
        <v>0</v>
      </c>
      <c r="BB56">
        <f>IF(ISERROR(VLOOKUP(AR56,tbl_UrlaubMA2[],1,FALSE)),0,"100")</f>
        <v>0</v>
      </c>
      <c r="BC56">
        <f>IF(ISERROR(VLOOKUP(AR56,tbl_UrlaubMA3[],1,FALSE)),0,"100")</f>
        <v>0</v>
      </c>
      <c r="BD56">
        <f>IF(ISERROR(VLOOKUP(AR56,tbl_UrlaubMA4[],1,FALSE)),0,"100")</f>
        <v>0</v>
      </c>
      <c r="BE56" s="13"/>
      <c r="BF56" s="8">
        <f t="shared" si="25"/>
        <v>44520</v>
      </c>
      <c r="BG56" s="4" t="str">
        <f t="shared" si="19"/>
        <v>Sa</v>
      </c>
      <c r="BH56" s="4" t="str">
        <f>IF(WEEKDAY(BF56)=2,"KW "&amp;WEEKNUM(BF56)&amp;" ","")&amp;IF(ISERROR(VLOOKUP(BF56,tblTermine[],2,FALSE)),"",VLOOKUP(BF56,tblTermine[],2,FALSE)&amp;" ")&amp;IF(ISERROR(VLOOKUP(BF56,tblFeiertage[],2,FALSE)),"",VLOOKUP(BF56,tblFeiertage[],2,FALSE)&amp;" ")&amp;IF(ISERROR(VLOOKUP(BF56,tblBesondereTage[],2,FALSE)),"",VLOOKUP(BF56,tblBesondereTage[],2,FALSE)&amp;" ")</f>
        <v/>
      </c>
      <c r="BI56" s="5"/>
      <c r="BJ56" s="5"/>
      <c r="BK56" s="5"/>
      <c r="BL56" s="9"/>
      <c r="BM56" t="str">
        <f>IF(ISERROR(VLOOKUP(BF56,tblTermine[],2,FALSE)),"",VLOOKUP(BF56,tblTermine[],2,FALSE))</f>
        <v/>
      </c>
      <c r="BN56" s="26">
        <f>IF(ISERROR(VLOOKUP(BF56,tblSchulferien[],1,FALSE)),"0","1")+IF(BG56="So",10,0)++IF(BG56="Sa",5,0)+IF(ISERROR(VLOOKUP(BF56,tblFeiertage[],2,FALSE)),"0","20")</f>
        <v>5</v>
      </c>
      <c r="BO56">
        <f>IF(ISERROR(VLOOKUP(BF56,tbl_UrlaubMA1[],1,FALSE)),0,"100")</f>
        <v>0</v>
      </c>
      <c r="BP56">
        <f>IF(ISERROR(VLOOKUP(BF56,tbl_UrlaubMA2[],1,FALSE)),0,"100")</f>
        <v>0</v>
      </c>
      <c r="BQ56">
        <f>IF(ISERROR(VLOOKUP(BF56,tbl_UrlaubMA3[],1,FALSE)),0,"100")</f>
        <v>0</v>
      </c>
      <c r="BR56">
        <f>IF(ISERROR(VLOOKUP(BF56,tbl_UrlaubMA4[],1,FALSE)),0,"100")</f>
        <v>0</v>
      </c>
      <c r="BS56" s="13"/>
      <c r="BT56" s="8">
        <f t="shared" si="26"/>
        <v>44550</v>
      </c>
      <c r="BU56" s="4" t="str">
        <f t="shared" si="20"/>
        <v>Mo</v>
      </c>
      <c r="BV56" s="4" t="str">
        <f>IF(WEEKDAY(BT56)=2,"KW "&amp;WEEKNUM(BT56)&amp;" ","")&amp;IF(ISERROR(VLOOKUP(BT56,tblTermine[],2,FALSE)),"",VLOOKUP(BT56,tblTermine[],2,FALSE)&amp;" ")&amp;IF(ISERROR(VLOOKUP(BT56,tblFeiertage[],2,FALSE)),"",VLOOKUP(BT56,tblFeiertage[],2,FALSE)&amp;" ")&amp;IF(ISERROR(VLOOKUP(BT56,tblBesondereTage[],2,FALSE)),"",VLOOKUP(BT56,tblBesondereTage[],2,FALSE)&amp;" ")</f>
        <v xml:space="preserve">KW 52 </v>
      </c>
      <c r="BW56" s="5"/>
      <c r="BX56" s="5"/>
      <c r="BY56" s="5"/>
      <c r="BZ56" s="9"/>
      <c r="CA56" t="str">
        <f>IF(ISERROR(VLOOKUP(BT56,tblTermine[],2,FALSE)),"",VLOOKUP(BT56,tblTermine[],2,FALSE))</f>
        <v/>
      </c>
      <c r="CB56" s="26">
        <f>IF(ISERROR(VLOOKUP(BT56,tblSchulferien[],1,FALSE)),"0","1")+IF(BU56="So",10,0)++IF(BU56="Sa",5,0)+IF(ISERROR(VLOOKUP(BT56,tblFeiertage[],2,FALSE)),"0","20")</f>
        <v>0</v>
      </c>
      <c r="CC56">
        <f>IF(ISERROR(VLOOKUP(BT56,tbl_UrlaubMA1[],1,FALSE)),0,"100")</f>
        <v>0</v>
      </c>
      <c r="CD56">
        <f>IF(ISERROR(VLOOKUP(BT56,tbl_UrlaubMA2[],1,FALSE)),0,"100")</f>
        <v>0</v>
      </c>
      <c r="CE56">
        <f>IF(ISERROR(VLOOKUP(BT56,tbl_UrlaubMA3[],1,FALSE)),0,"100")</f>
        <v>0</v>
      </c>
      <c r="CF56">
        <f>IF(ISERROR(VLOOKUP(BT56,tbl_UrlaubMA4[],1,FALSE)),0,"100")</f>
        <v>0</v>
      </c>
      <c r="CG56" s="13"/>
    </row>
    <row r="57" spans="1:85" x14ac:dyDescent="0.3">
      <c r="A57" s="13"/>
      <c r="B57" s="8">
        <f t="shared" si="21"/>
        <v>44398</v>
      </c>
      <c r="C57" s="4" t="str">
        <f t="shared" si="15"/>
        <v>Mi</v>
      </c>
      <c r="D57" s="4" t="str">
        <f>IF(WEEKDAY(B57)=2,"KW "&amp;WEEKNUM(B57)&amp;" ","")&amp;IF(ISERROR(VLOOKUP(B57,tblTermine[],2,FALSE)),"",VLOOKUP(B57,tblTermine[],2,FALSE)&amp;" ")&amp;IF(ISERROR(VLOOKUP(B57,tblFeiertage[],2,FALSE)),"",VLOOKUP(B57,tblFeiertage[],2,FALSE)&amp;" ")&amp;IF(ISERROR(VLOOKUP(B57,tblBesondereTage[],2,FALSE)),"",VLOOKUP(B57,tblBesondereTage[],2,FALSE)&amp;" ")</f>
        <v/>
      </c>
      <c r="E57" s="5"/>
      <c r="F57" s="5"/>
      <c r="G57" s="5"/>
      <c r="H57" s="9"/>
      <c r="I57" t="str">
        <f>IF(ISERROR(VLOOKUP(B57,tblTermine[],2,FALSE)),"",VLOOKUP(B57,tblTermine[],2,FALSE))</f>
        <v/>
      </c>
      <c r="J57" s="26">
        <f>IF(ISERROR(VLOOKUP(B57,tblSchulferien[],1,FALSE)),"0","1")+IF(C57="So",10,0)++IF(C57="Sa",5,0)+IF(ISERROR(VLOOKUP(B57,tblFeiertage[],2,FALSE)),"0","20")</f>
        <v>0</v>
      </c>
      <c r="K57">
        <f>IF(ISERROR(VLOOKUP(B57,tbl_UrlaubMA1[],1,FALSE)),0,"100")</f>
        <v>0</v>
      </c>
      <c r="L57">
        <f>IF(ISERROR(VLOOKUP(B57,tbl_UrlaubMA2[],1,FALSE)),0,"100")</f>
        <v>0</v>
      </c>
      <c r="M57">
        <f>IF(ISERROR(VLOOKUP(B57,tbl_UrlaubMA3[],1,FALSE)),0,"100")</f>
        <v>0</v>
      </c>
      <c r="N57">
        <f>IF(ISERROR(VLOOKUP(B57,tbl_UrlaubMA4[],1,FALSE)),0,"100")</f>
        <v>0</v>
      </c>
      <c r="O57" s="13"/>
      <c r="P57" s="8">
        <f t="shared" si="22"/>
        <v>44429</v>
      </c>
      <c r="Q57" s="4" t="str">
        <f t="shared" si="16"/>
        <v>Sa</v>
      </c>
      <c r="R57" s="4" t="str">
        <f>IF(WEEKDAY(P57)=2,"KW "&amp;WEEKNUM(P57)&amp;" ","")&amp;IF(ISERROR(VLOOKUP(P57,tblTermine[],2,FALSE)),"",VLOOKUP(P57,tblTermine[],2,FALSE)&amp;" ")&amp;IF(ISERROR(VLOOKUP(P57,tblFeiertage[],2,FALSE)),"",VLOOKUP(P57,tblFeiertage[],2,FALSE)&amp;" ")&amp;IF(ISERROR(VLOOKUP(P57,tblBesondereTage[],2,FALSE)),"",VLOOKUP(P57,tblBesondereTage[],2,FALSE)&amp;" ")</f>
        <v/>
      </c>
      <c r="S57" s="5"/>
      <c r="T57" s="5"/>
      <c r="U57" s="5"/>
      <c r="V57" s="5"/>
      <c r="W57" s="25" t="str">
        <f>IF(ISERROR(VLOOKUP(P57,tblTermine[],2,FALSE)),"",VLOOKUP(P57,tblTermine[],2,FALSE))</f>
        <v/>
      </c>
      <c r="X57" s="26">
        <f>IF(ISERROR(VLOOKUP(P57,tblSchulferien[],1,FALSE)),"0","1")+IF(Q57="So",10,0)++IF(Q57="Sa",5,0)+IF(ISERROR(VLOOKUP(P57,tblFeiertage[],2,FALSE)),"0","20")</f>
        <v>6</v>
      </c>
      <c r="Y57" s="25">
        <f>IF(ISERROR(VLOOKUP(P57,tbl_UrlaubMA1[],1,FALSE)),0,"100")</f>
        <v>0</v>
      </c>
      <c r="Z57" s="25">
        <f>IF(ISERROR(VLOOKUP(P57,tbl_UrlaubMA2[],1,FALSE)),0,"100")</f>
        <v>0</v>
      </c>
      <c r="AA57" s="25">
        <f>IF(ISERROR(VLOOKUP(P57,tbl_UrlaubMA3[],1,FALSE)),0,"100")</f>
        <v>0</v>
      </c>
      <c r="AB57" s="25">
        <f>IF(ISERROR(VLOOKUP(P57,tbl_UrlaubMA4[],1,FALSE)),0,"100")</f>
        <v>0</v>
      </c>
      <c r="AC57" s="13"/>
      <c r="AD57" s="8">
        <f t="shared" si="23"/>
        <v>44460</v>
      </c>
      <c r="AE57" s="4" t="str">
        <f t="shared" si="17"/>
        <v>Di</v>
      </c>
      <c r="AF57" s="4" t="str">
        <f>IF(WEEKDAY(AD57)=2,"KW "&amp;WEEKNUM(AD57)&amp;" ","")&amp;IF(ISERROR(VLOOKUP(AD57,tblTermine[],2,FALSE)),"",VLOOKUP(AD57,tblTermine[],2,FALSE)&amp;" ")&amp;IF(ISERROR(VLOOKUP(AD57,tblFeiertage[],2,FALSE)),"",VLOOKUP(AD57,tblFeiertage[],2,FALSE)&amp;" ")&amp;IF(ISERROR(VLOOKUP(AD57,tblBesondereTage[],2,FALSE)),"",VLOOKUP(AD57,tblBesondereTage[],2,FALSE)&amp;" ")</f>
        <v/>
      </c>
      <c r="AG57" s="5"/>
      <c r="AH57" s="5"/>
      <c r="AI57" s="5"/>
      <c r="AJ57" s="9"/>
      <c r="AK57" t="str">
        <f>IF(ISERROR(VLOOKUP(AD57,tblTermine[],2,FALSE)),"",VLOOKUP(AD57,tblTermine[],2,FALSE))</f>
        <v/>
      </c>
      <c r="AL57" s="26">
        <f>IF(ISERROR(VLOOKUP(AD57,tblSchulferien[],1,FALSE)),"0","1")+IF(AE57="So",10,0)++IF(AE57="Sa",5,0)+IF(ISERROR(VLOOKUP(AD57,tblFeiertage[],2,FALSE)),"0","20")</f>
        <v>0</v>
      </c>
      <c r="AM57">
        <f>IF(ISERROR(VLOOKUP(AD57,tbl_UrlaubMA1[],1,FALSE)),0,"100")</f>
        <v>0</v>
      </c>
      <c r="AN57">
        <f>IF(ISERROR(VLOOKUP(AD57,tbl_UrlaubMA2[],1,FALSE)),0,"100")</f>
        <v>0</v>
      </c>
      <c r="AO57">
        <f>IF(ISERROR(VLOOKUP(AD57,tbl_UrlaubMA3[],1,FALSE)),0,"100")</f>
        <v>0</v>
      </c>
      <c r="AP57">
        <f>IF(ISERROR(VLOOKUP(AD57,tbl_UrlaubMA4[],1,FALSE)),0,"100")</f>
        <v>0</v>
      </c>
      <c r="AQ57" s="13"/>
      <c r="AR57" s="8">
        <f t="shared" si="24"/>
        <v>44490</v>
      </c>
      <c r="AS57" s="4" t="str">
        <f t="shared" si="18"/>
        <v>Do</v>
      </c>
      <c r="AT57" s="4" t="str">
        <f>IF(WEEKDAY(AR57)=2,"KW "&amp;WEEKNUM(AR57)&amp;" ","")&amp;IF(ISERROR(VLOOKUP(AR57,tblTermine[],2,FALSE)),"",VLOOKUP(AR57,tblTermine[],2,FALSE)&amp;" ")&amp;IF(ISERROR(VLOOKUP(AR57,tblFeiertage[],2,FALSE)),"",VLOOKUP(AR57,tblFeiertage[],2,FALSE)&amp;" ")&amp;IF(ISERROR(VLOOKUP(AR57,tblBesondereTage[],2,FALSE)),"",VLOOKUP(AR57,tblBesondereTage[],2,FALSE)&amp;" ")</f>
        <v/>
      </c>
      <c r="AU57" s="5"/>
      <c r="AV57" s="5"/>
      <c r="AW57" s="5"/>
      <c r="AX57" s="9"/>
      <c r="AY57" t="str">
        <f>IF(ISERROR(VLOOKUP(AR57,tblTermine[],2,FALSE)),"",VLOOKUP(AR57,tblTermine[],2,FALSE))</f>
        <v/>
      </c>
      <c r="AZ57" s="26">
        <f>IF(ISERROR(VLOOKUP(AR57,tblSchulferien[],1,FALSE)),"0","1")+IF(AS57="So",10,0)++IF(AS57="Sa",5,0)+IF(ISERROR(VLOOKUP(AR57,tblFeiertage[],2,FALSE)),"0","20")</f>
        <v>0</v>
      </c>
      <c r="BA57">
        <f>IF(ISERROR(VLOOKUP(AR57,tbl_UrlaubMA1[],1,FALSE)),0,"100")</f>
        <v>0</v>
      </c>
      <c r="BB57">
        <f>IF(ISERROR(VLOOKUP(AR57,tbl_UrlaubMA2[],1,FALSE)),0,"100")</f>
        <v>0</v>
      </c>
      <c r="BC57">
        <f>IF(ISERROR(VLOOKUP(AR57,tbl_UrlaubMA3[],1,FALSE)),0,"100")</f>
        <v>0</v>
      </c>
      <c r="BD57">
        <f>IF(ISERROR(VLOOKUP(AR57,tbl_UrlaubMA4[],1,FALSE)),0,"100")</f>
        <v>0</v>
      </c>
      <c r="BE57" s="13"/>
      <c r="BF57" s="8">
        <f t="shared" si="25"/>
        <v>44521</v>
      </c>
      <c r="BG57" s="4" t="str">
        <f t="shared" si="19"/>
        <v>So</v>
      </c>
      <c r="BH57" s="4" t="str">
        <f>IF(WEEKDAY(BF57)=2,"KW "&amp;WEEKNUM(BF57)&amp;" ","")&amp;IF(ISERROR(VLOOKUP(BF57,tblTermine[],2,FALSE)),"",VLOOKUP(BF57,tblTermine[],2,FALSE)&amp;" ")&amp;IF(ISERROR(VLOOKUP(BF57,tblFeiertage[],2,FALSE)),"",VLOOKUP(BF57,tblFeiertage[],2,FALSE)&amp;" ")&amp;IF(ISERROR(VLOOKUP(BF57,tblBesondereTage[],2,FALSE)),"",VLOOKUP(BF57,tblBesondereTage[],2,FALSE)&amp;" ")</f>
        <v xml:space="preserve">Totensonntag </v>
      </c>
      <c r="BI57" s="5"/>
      <c r="BJ57" s="5"/>
      <c r="BK57" s="5"/>
      <c r="BL57" s="9"/>
      <c r="BM57" t="str">
        <f>IF(ISERROR(VLOOKUP(BF57,tblTermine[],2,FALSE)),"",VLOOKUP(BF57,tblTermine[],2,FALSE))</f>
        <v/>
      </c>
      <c r="BN57" s="26">
        <f>IF(ISERROR(VLOOKUP(BF57,tblSchulferien[],1,FALSE)),"0","1")+IF(BG57="So",10,0)++IF(BG57="Sa",5,0)+IF(ISERROR(VLOOKUP(BF57,tblFeiertage[],2,FALSE)),"0","20")</f>
        <v>10</v>
      </c>
      <c r="BO57">
        <f>IF(ISERROR(VLOOKUP(BF57,tbl_UrlaubMA1[],1,FALSE)),0,"100")</f>
        <v>0</v>
      </c>
      <c r="BP57">
        <f>IF(ISERROR(VLOOKUP(BF57,tbl_UrlaubMA2[],1,FALSE)),0,"100")</f>
        <v>0</v>
      </c>
      <c r="BQ57">
        <f>IF(ISERROR(VLOOKUP(BF57,tbl_UrlaubMA3[],1,FALSE)),0,"100")</f>
        <v>0</v>
      </c>
      <c r="BR57">
        <f>IF(ISERROR(VLOOKUP(BF57,tbl_UrlaubMA4[],1,FALSE)),0,"100")</f>
        <v>0</v>
      </c>
      <c r="BS57" s="13"/>
      <c r="BT57" s="8">
        <f t="shared" si="26"/>
        <v>44551</v>
      </c>
      <c r="BU57" s="4" t="str">
        <f t="shared" si="20"/>
        <v>Di</v>
      </c>
      <c r="BV57" s="4" t="str">
        <f>IF(WEEKDAY(BT57)=2,"KW "&amp;WEEKNUM(BT57)&amp;" ","")&amp;IF(ISERROR(VLOOKUP(BT57,tblTermine[],2,FALSE)),"",VLOOKUP(BT57,tblTermine[],2,FALSE)&amp;" ")&amp;IF(ISERROR(VLOOKUP(BT57,tblFeiertage[],2,FALSE)),"",VLOOKUP(BT57,tblFeiertage[],2,FALSE)&amp;" ")&amp;IF(ISERROR(VLOOKUP(BT57,tblBesondereTage[],2,FALSE)),"",VLOOKUP(BT57,tblBesondereTage[],2,FALSE)&amp;" ")</f>
        <v xml:space="preserve">Winteranfang </v>
      </c>
      <c r="BW57" s="5"/>
      <c r="BX57" s="5"/>
      <c r="BY57" s="5"/>
      <c r="BZ57" s="9"/>
      <c r="CA57" t="str">
        <f>IF(ISERROR(VLOOKUP(BT57,tblTermine[],2,FALSE)),"",VLOOKUP(BT57,tblTermine[],2,FALSE))</f>
        <v/>
      </c>
      <c r="CB57" s="26">
        <f>IF(ISERROR(VLOOKUP(BT57,tblSchulferien[],1,FALSE)),"0","1")+IF(BU57="So",10,0)++IF(BU57="Sa",5,0)+IF(ISERROR(VLOOKUP(BT57,tblFeiertage[],2,FALSE)),"0","20")</f>
        <v>0</v>
      </c>
      <c r="CC57">
        <f>IF(ISERROR(VLOOKUP(BT57,tbl_UrlaubMA1[],1,FALSE)),0,"100")</f>
        <v>0</v>
      </c>
      <c r="CD57">
        <f>IF(ISERROR(VLOOKUP(BT57,tbl_UrlaubMA2[],1,FALSE)),0,"100")</f>
        <v>0</v>
      </c>
      <c r="CE57">
        <f>IF(ISERROR(VLOOKUP(BT57,tbl_UrlaubMA3[],1,FALSE)),0,"100")</f>
        <v>0</v>
      </c>
      <c r="CF57">
        <f>IF(ISERROR(VLOOKUP(BT57,tbl_UrlaubMA4[],1,FALSE)),0,"100")</f>
        <v>0</v>
      </c>
      <c r="CG57" s="13"/>
    </row>
    <row r="58" spans="1:85" x14ac:dyDescent="0.3">
      <c r="A58" s="13"/>
      <c r="B58" s="8">
        <f t="shared" si="21"/>
        <v>44399</v>
      </c>
      <c r="C58" s="4" t="str">
        <f t="shared" si="15"/>
        <v>Do</v>
      </c>
      <c r="D58" s="4" t="str">
        <f>IF(WEEKDAY(B58)=2,"KW "&amp;WEEKNUM(B58)&amp;" ","")&amp;IF(ISERROR(VLOOKUP(B58,tblTermine[],2,FALSE)),"",VLOOKUP(B58,tblTermine[],2,FALSE)&amp;" ")&amp;IF(ISERROR(VLOOKUP(B58,tblFeiertage[],2,FALSE)),"",VLOOKUP(B58,tblFeiertage[],2,FALSE)&amp;" ")&amp;IF(ISERROR(VLOOKUP(B58,tblBesondereTage[],2,FALSE)),"",VLOOKUP(B58,tblBesondereTage[],2,FALSE)&amp;" ")</f>
        <v/>
      </c>
      <c r="E58" s="5"/>
      <c r="F58" s="5"/>
      <c r="G58" s="5"/>
      <c r="H58" s="9"/>
      <c r="I58" t="str">
        <f>IF(ISERROR(VLOOKUP(B58,tblTermine[],2,FALSE)),"",VLOOKUP(B58,tblTermine[],2,FALSE))</f>
        <v/>
      </c>
      <c r="J58" s="26">
        <f>IF(ISERROR(VLOOKUP(B58,tblSchulferien[],1,FALSE)),"0","1")+IF(C58="So",10,0)++IF(C58="Sa",5,0)+IF(ISERROR(VLOOKUP(B58,tblFeiertage[],2,FALSE)),"0","20")</f>
        <v>0</v>
      </c>
      <c r="K58">
        <f>IF(ISERROR(VLOOKUP(B58,tbl_UrlaubMA1[],1,FALSE)),0,"100")</f>
        <v>0</v>
      </c>
      <c r="L58">
        <f>IF(ISERROR(VLOOKUP(B58,tbl_UrlaubMA2[],1,FALSE)),0,"100")</f>
        <v>0</v>
      </c>
      <c r="M58">
        <f>IF(ISERROR(VLOOKUP(B58,tbl_UrlaubMA3[],1,FALSE)),0,"100")</f>
        <v>0</v>
      </c>
      <c r="N58">
        <f>IF(ISERROR(VLOOKUP(B58,tbl_UrlaubMA4[],1,FALSE)),0,"100")</f>
        <v>0</v>
      </c>
      <c r="O58" s="13"/>
      <c r="P58" s="8">
        <f t="shared" si="22"/>
        <v>44430</v>
      </c>
      <c r="Q58" s="4" t="str">
        <f t="shared" si="16"/>
        <v>So</v>
      </c>
      <c r="R58" s="4" t="str">
        <f>IF(WEEKDAY(P58)=2,"KW "&amp;WEEKNUM(P58)&amp;" ","")&amp;IF(ISERROR(VLOOKUP(P58,tblTermine[],2,FALSE)),"",VLOOKUP(P58,tblTermine[],2,FALSE)&amp;" ")&amp;IF(ISERROR(VLOOKUP(P58,tblFeiertage[],2,FALSE)),"",VLOOKUP(P58,tblFeiertage[],2,FALSE)&amp;" ")&amp;IF(ISERROR(VLOOKUP(P58,tblBesondereTage[],2,FALSE)),"",VLOOKUP(P58,tblBesondereTage[],2,FALSE)&amp;" ")</f>
        <v/>
      </c>
      <c r="S58" s="5"/>
      <c r="T58" s="5"/>
      <c r="U58" s="5"/>
      <c r="V58" s="5"/>
      <c r="W58" s="25" t="str">
        <f>IF(ISERROR(VLOOKUP(P58,tblTermine[],2,FALSE)),"",VLOOKUP(P58,tblTermine[],2,FALSE))</f>
        <v/>
      </c>
      <c r="X58" s="26">
        <f>IF(ISERROR(VLOOKUP(P58,tblSchulferien[],1,FALSE)),"0","1")+IF(Q58="So",10,0)++IF(Q58="Sa",5,0)+IF(ISERROR(VLOOKUP(P58,tblFeiertage[],2,FALSE)),"0","20")</f>
        <v>11</v>
      </c>
      <c r="Y58" s="25">
        <f>IF(ISERROR(VLOOKUP(P58,tbl_UrlaubMA1[],1,FALSE)),0,"100")</f>
        <v>0</v>
      </c>
      <c r="Z58" s="25">
        <f>IF(ISERROR(VLOOKUP(P58,tbl_UrlaubMA2[],1,FALSE)),0,"100")</f>
        <v>0</v>
      </c>
      <c r="AA58" s="25">
        <f>IF(ISERROR(VLOOKUP(P58,tbl_UrlaubMA3[],1,FALSE)),0,"100")</f>
        <v>0</v>
      </c>
      <c r="AB58" s="25">
        <f>IF(ISERROR(VLOOKUP(P58,tbl_UrlaubMA4[],1,FALSE)),0,"100")</f>
        <v>0</v>
      </c>
      <c r="AC58" s="13"/>
      <c r="AD58" s="8">
        <f t="shared" si="23"/>
        <v>44461</v>
      </c>
      <c r="AE58" s="4" t="str">
        <f t="shared" si="17"/>
        <v>Mi</v>
      </c>
      <c r="AF58" s="4" t="str">
        <f>IF(WEEKDAY(AD58)=2,"KW "&amp;WEEKNUM(AD58)&amp;" ","")&amp;IF(ISERROR(VLOOKUP(AD58,tblTermine[],2,FALSE)),"",VLOOKUP(AD58,tblTermine[],2,FALSE)&amp;" ")&amp;IF(ISERROR(VLOOKUP(AD58,tblFeiertage[],2,FALSE)),"",VLOOKUP(AD58,tblFeiertage[],2,FALSE)&amp;" ")&amp;IF(ISERROR(VLOOKUP(AD58,tblBesondereTage[],2,FALSE)),"",VLOOKUP(AD58,tblBesondereTage[],2,FALSE)&amp;" ")</f>
        <v xml:space="preserve">Herbstanfang </v>
      </c>
      <c r="AG58" s="5"/>
      <c r="AH58" s="5"/>
      <c r="AI58" s="5"/>
      <c r="AJ58" s="9"/>
      <c r="AK58" t="str">
        <f>IF(ISERROR(VLOOKUP(AD58,tblTermine[],2,FALSE)),"",VLOOKUP(AD58,tblTermine[],2,FALSE))</f>
        <v/>
      </c>
      <c r="AL58" s="26">
        <f>IF(ISERROR(VLOOKUP(AD58,tblSchulferien[],1,FALSE)),"0","1")+IF(AE58="So",10,0)++IF(AE58="Sa",5,0)+IF(ISERROR(VLOOKUP(AD58,tblFeiertage[],2,FALSE)),"0","20")</f>
        <v>0</v>
      </c>
      <c r="AM58">
        <f>IF(ISERROR(VLOOKUP(AD58,tbl_UrlaubMA1[],1,FALSE)),0,"100")</f>
        <v>0</v>
      </c>
      <c r="AN58">
        <f>IF(ISERROR(VLOOKUP(AD58,tbl_UrlaubMA2[],1,FALSE)),0,"100")</f>
        <v>0</v>
      </c>
      <c r="AO58">
        <f>IF(ISERROR(VLOOKUP(AD58,tbl_UrlaubMA3[],1,FALSE)),0,"100")</f>
        <v>0</v>
      </c>
      <c r="AP58">
        <f>IF(ISERROR(VLOOKUP(AD58,tbl_UrlaubMA4[],1,FALSE)),0,"100")</f>
        <v>0</v>
      </c>
      <c r="AQ58" s="13"/>
      <c r="AR58" s="8">
        <f t="shared" si="24"/>
        <v>44491</v>
      </c>
      <c r="AS58" s="4" t="str">
        <f t="shared" si="18"/>
        <v>Fr</v>
      </c>
      <c r="AT58" s="4" t="str">
        <f>IF(WEEKDAY(AR58)=2,"KW "&amp;WEEKNUM(AR58)&amp;" ","")&amp;IF(ISERROR(VLOOKUP(AR58,tblTermine[],2,FALSE)),"",VLOOKUP(AR58,tblTermine[],2,FALSE)&amp;" ")&amp;IF(ISERROR(VLOOKUP(AR58,tblFeiertage[],2,FALSE)),"",VLOOKUP(AR58,tblFeiertage[],2,FALSE)&amp;" ")&amp;IF(ISERROR(VLOOKUP(AR58,tblBesondereTage[],2,FALSE)),"",VLOOKUP(AR58,tblBesondereTage[],2,FALSE)&amp;" ")</f>
        <v/>
      </c>
      <c r="AU58" s="5"/>
      <c r="AV58" s="5"/>
      <c r="AW58" s="5"/>
      <c r="AX58" s="9"/>
      <c r="AY58" t="str">
        <f>IF(ISERROR(VLOOKUP(AR58,tblTermine[],2,FALSE)),"",VLOOKUP(AR58,tblTermine[],2,FALSE))</f>
        <v/>
      </c>
      <c r="AZ58" s="26">
        <f>IF(ISERROR(VLOOKUP(AR58,tblSchulferien[],1,FALSE)),"0","1")+IF(AS58="So",10,0)++IF(AS58="Sa",5,0)+IF(ISERROR(VLOOKUP(AR58,tblFeiertage[],2,FALSE)),"0","20")</f>
        <v>0</v>
      </c>
      <c r="BA58">
        <f>IF(ISERROR(VLOOKUP(AR58,tbl_UrlaubMA1[],1,FALSE)),0,"100")</f>
        <v>0</v>
      </c>
      <c r="BB58">
        <f>IF(ISERROR(VLOOKUP(AR58,tbl_UrlaubMA2[],1,FALSE)),0,"100")</f>
        <v>0</v>
      </c>
      <c r="BC58">
        <f>IF(ISERROR(VLOOKUP(AR58,tbl_UrlaubMA3[],1,FALSE)),0,"100")</f>
        <v>0</v>
      </c>
      <c r="BD58">
        <f>IF(ISERROR(VLOOKUP(AR58,tbl_UrlaubMA4[],1,FALSE)),0,"100")</f>
        <v>0</v>
      </c>
      <c r="BE58" s="13"/>
      <c r="BF58" s="8">
        <f t="shared" si="25"/>
        <v>44522</v>
      </c>
      <c r="BG58" s="4" t="str">
        <f t="shared" si="19"/>
        <v>Mo</v>
      </c>
      <c r="BH58" s="4" t="str">
        <f>IF(WEEKDAY(BF58)=2,"KW "&amp;WEEKNUM(BF58)&amp;" ","")&amp;IF(ISERROR(VLOOKUP(BF58,tblTermine[],2,FALSE)),"",VLOOKUP(BF58,tblTermine[],2,FALSE)&amp;" ")&amp;IF(ISERROR(VLOOKUP(BF58,tblFeiertage[],2,FALSE)),"",VLOOKUP(BF58,tblFeiertage[],2,FALSE)&amp;" ")&amp;IF(ISERROR(VLOOKUP(BF58,tblBesondereTage[],2,FALSE)),"",VLOOKUP(BF58,tblBesondereTage[],2,FALSE)&amp;" ")</f>
        <v xml:space="preserve">KW 48 </v>
      </c>
      <c r="BI58" s="5"/>
      <c r="BJ58" s="5"/>
      <c r="BK58" s="5"/>
      <c r="BL58" s="9"/>
      <c r="BM58" t="str">
        <f>IF(ISERROR(VLOOKUP(BF58,tblTermine[],2,FALSE)),"",VLOOKUP(BF58,tblTermine[],2,FALSE))</f>
        <v/>
      </c>
      <c r="BN58" s="26">
        <f>IF(ISERROR(VLOOKUP(BF58,tblSchulferien[],1,FALSE)),"0","1")+IF(BG58="So",10,0)++IF(BG58="Sa",5,0)+IF(ISERROR(VLOOKUP(BF58,tblFeiertage[],2,FALSE)),"0","20")</f>
        <v>0</v>
      </c>
      <c r="BO58">
        <f>IF(ISERROR(VLOOKUP(BF58,tbl_UrlaubMA1[],1,FALSE)),0,"100")</f>
        <v>0</v>
      </c>
      <c r="BP58">
        <f>IF(ISERROR(VLOOKUP(BF58,tbl_UrlaubMA2[],1,FALSE)),0,"100")</f>
        <v>0</v>
      </c>
      <c r="BQ58">
        <f>IF(ISERROR(VLOOKUP(BF58,tbl_UrlaubMA3[],1,FALSE)),0,"100")</f>
        <v>0</v>
      </c>
      <c r="BR58">
        <f>IF(ISERROR(VLOOKUP(BF58,tbl_UrlaubMA4[],1,FALSE)),0,"100")</f>
        <v>0</v>
      </c>
      <c r="BS58" s="13"/>
      <c r="BT58" s="8">
        <f t="shared" si="26"/>
        <v>44552</v>
      </c>
      <c r="BU58" s="4" t="str">
        <f t="shared" si="20"/>
        <v>Mi</v>
      </c>
      <c r="BV58" s="4" t="str">
        <f>IF(WEEKDAY(BT58)=2,"KW "&amp;WEEKNUM(BT58)&amp;" ","")&amp;IF(ISERROR(VLOOKUP(BT58,tblTermine[],2,FALSE)),"",VLOOKUP(BT58,tblTermine[],2,FALSE)&amp;" ")&amp;IF(ISERROR(VLOOKUP(BT58,tblFeiertage[],2,FALSE)),"",VLOOKUP(BT58,tblFeiertage[],2,FALSE)&amp;" ")&amp;IF(ISERROR(VLOOKUP(BT58,tblBesondereTage[],2,FALSE)),"",VLOOKUP(BT58,tblBesondereTage[],2,FALSE)&amp;" ")</f>
        <v/>
      </c>
      <c r="BW58" s="5"/>
      <c r="BX58" s="5"/>
      <c r="BY58" s="5"/>
      <c r="BZ58" s="9"/>
      <c r="CA58" t="str">
        <f>IF(ISERROR(VLOOKUP(BT58,tblTermine[],2,FALSE)),"",VLOOKUP(BT58,tblTermine[],2,FALSE))</f>
        <v/>
      </c>
      <c r="CB58" s="26">
        <f>IF(ISERROR(VLOOKUP(BT58,tblSchulferien[],1,FALSE)),"0","1")+IF(BU58="So",10,0)++IF(BU58="Sa",5,0)+IF(ISERROR(VLOOKUP(BT58,tblFeiertage[],2,FALSE)),"0","20")</f>
        <v>0</v>
      </c>
      <c r="CC58">
        <f>IF(ISERROR(VLOOKUP(BT58,tbl_UrlaubMA1[],1,FALSE)),0,"100")</f>
        <v>0</v>
      </c>
      <c r="CD58">
        <f>IF(ISERROR(VLOOKUP(BT58,tbl_UrlaubMA2[],1,FALSE)),0,"100")</f>
        <v>0</v>
      </c>
      <c r="CE58">
        <f>IF(ISERROR(VLOOKUP(BT58,tbl_UrlaubMA3[],1,FALSE)),0,"100")</f>
        <v>0</v>
      </c>
      <c r="CF58">
        <f>IF(ISERROR(VLOOKUP(BT58,tbl_UrlaubMA4[],1,FALSE)),0,"100")</f>
        <v>0</v>
      </c>
      <c r="CG58" s="13"/>
    </row>
    <row r="59" spans="1:85" x14ac:dyDescent="0.3">
      <c r="A59" s="13"/>
      <c r="B59" s="8">
        <f t="shared" si="21"/>
        <v>44400</v>
      </c>
      <c r="C59" s="4" t="str">
        <f t="shared" si="15"/>
        <v>Fr</v>
      </c>
      <c r="D59" s="4" t="str">
        <f>IF(WEEKDAY(B59)=2,"KW "&amp;WEEKNUM(B59)&amp;" ","")&amp;IF(ISERROR(VLOOKUP(B59,tblTermine[],2,FALSE)),"",VLOOKUP(B59,tblTermine[],2,FALSE)&amp;" ")&amp;IF(ISERROR(VLOOKUP(B59,tblFeiertage[],2,FALSE)),"",VLOOKUP(B59,tblFeiertage[],2,FALSE)&amp;" ")&amp;IF(ISERROR(VLOOKUP(B59,tblBesondereTage[],2,FALSE)),"",VLOOKUP(B59,tblBesondereTage[],2,FALSE)&amp;" ")</f>
        <v/>
      </c>
      <c r="E59" s="5"/>
      <c r="F59" s="5"/>
      <c r="G59" s="5"/>
      <c r="H59" s="9"/>
      <c r="I59" t="str">
        <f>IF(ISERROR(VLOOKUP(B59,tblTermine[],2,FALSE)),"",VLOOKUP(B59,tblTermine[],2,FALSE))</f>
        <v/>
      </c>
      <c r="J59" s="26">
        <f>IF(ISERROR(VLOOKUP(B59,tblSchulferien[],1,FALSE)),"0","1")+IF(C59="So",10,0)++IF(C59="Sa",5,0)+IF(ISERROR(VLOOKUP(B59,tblFeiertage[],2,FALSE)),"0","20")</f>
        <v>0</v>
      </c>
      <c r="K59">
        <f>IF(ISERROR(VLOOKUP(B59,tbl_UrlaubMA1[],1,FALSE)),0,"100")</f>
        <v>0</v>
      </c>
      <c r="L59">
        <f>IF(ISERROR(VLOOKUP(B59,tbl_UrlaubMA2[],1,FALSE)),0,"100")</f>
        <v>0</v>
      </c>
      <c r="M59">
        <f>IF(ISERROR(VLOOKUP(B59,tbl_UrlaubMA3[],1,FALSE)),0,"100")</f>
        <v>0</v>
      </c>
      <c r="N59">
        <f>IF(ISERROR(VLOOKUP(B59,tbl_UrlaubMA4[],1,FALSE)),0,"100")</f>
        <v>0</v>
      </c>
      <c r="O59" s="13"/>
      <c r="P59" s="8">
        <f t="shared" si="22"/>
        <v>44431</v>
      </c>
      <c r="Q59" s="4" t="str">
        <f t="shared" si="16"/>
        <v>Mo</v>
      </c>
      <c r="R59" s="4" t="str">
        <f>IF(WEEKDAY(P59)=2,"KW "&amp;WEEKNUM(P59)&amp;" ","")&amp;IF(ISERROR(VLOOKUP(P59,tblTermine[],2,FALSE)),"",VLOOKUP(P59,tblTermine[],2,FALSE)&amp;" ")&amp;IF(ISERROR(VLOOKUP(P59,tblFeiertage[],2,FALSE)),"",VLOOKUP(P59,tblFeiertage[],2,FALSE)&amp;" ")&amp;IF(ISERROR(VLOOKUP(P59,tblBesondereTage[],2,FALSE)),"",VLOOKUP(P59,tblBesondereTage[],2,FALSE)&amp;" ")</f>
        <v xml:space="preserve">KW 35 </v>
      </c>
      <c r="S59" s="5"/>
      <c r="T59" s="5"/>
      <c r="U59" s="5"/>
      <c r="V59" s="5"/>
      <c r="W59" s="25" t="str">
        <f>IF(ISERROR(VLOOKUP(P59,tblTermine[],2,FALSE)),"",VLOOKUP(P59,tblTermine[],2,FALSE))</f>
        <v/>
      </c>
      <c r="X59" s="26">
        <f>IF(ISERROR(VLOOKUP(P59,tblSchulferien[],1,FALSE)),"0","1")+IF(Q59="So",10,0)++IF(Q59="Sa",5,0)+IF(ISERROR(VLOOKUP(P59,tblFeiertage[],2,FALSE)),"0","20")</f>
        <v>1</v>
      </c>
      <c r="Y59" s="25">
        <f>IF(ISERROR(VLOOKUP(P59,tbl_UrlaubMA1[],1,FALSE)),0,"100")</f>
        <v>0</v>
      </c>
      <c r="Z59" s="25">
        <f>IF(ISERROR(VLOOKUP(P59,tbl_UrlaubMA2[],1,FALSE)),0,"100")</f>
        <v>0</v>
      </c>
      <c r="AA59" s="25">
        <f>IF(ISERROR(VLOOKUP(P59,tbl_UrlaubMA3[],1,FALSE)),0,"100")</f>
        <v>0</v>
      </c>
      <c r="AB59" s="25">
        <f>IF(ISERROR(VLOOKUP(P59,tbl_UrlaubMA4[],1,FALSE)),0,"100")</f>
        <v>0</v>
      </c>
      <c r="AC59" s="13"/>
      <c r="AD59" s="8">
        <f t="shared" si="23"/>
        <v>44462</v>
      </c>
      <c r="AE59" s="4" t="str">
        <f t="shared" si="17"/>
        <v>Do</v>
      </c>
      <c r="AF59" s="4" t="str">
        <f>IF(WEEKDAY(AD59)=2,"KW "&amp;WEEKNUM(AD59)&amp;" ","")&amp;IF(ISERROR(VLOOKUP(AD59,tblTermine[],2,FALSE)),"",VLOOKUP(AD59,tblTermine[],2,FALSE)&amp;" ")&amp;IF(ISERROR(VLOOKUP(AD59,tblFeiertage[],2,FALSE)),"",VLOOKUP(AD59,tblFeiertage[],2,FALSE)&amp;" ")&amp;IF(ISERROR(VLOOKUP(AD59,tblBesondereTage[],2,FALSE)),"",VLOOKUP(AD59,tblBesondereTage[],2,FALSE)&amp;" ")</f>
        <v/>
      </c>
      <c r="AG59" s="5"/>
      <c r="AH59" s="5"/>
      <c r="AI59" s="5"/>
      <c r="AJ59" s="9"/>
      <c r="AK59" t="str">
        <f>IF(ISERROR(VLOOKUP(AD59,tblTermine[],2,FALSE)),"",VLOOKUP(AD59,tblTermine[],2,FALSE))</f>
        <v/>
      </c>
      <c r="AL59" s="26">
        <f>IF(ISERROR(VLOOKUP(AD59,tblSchulferien[],1,FALSE)),"0","1")+IF(AE59="So",10,0)++IF(AE59="Sa",5,0)+IF(ISERROR(VLOOKUP(AD59,tblFeiertage[],2,FALSE)),"0","20")</f>
        <v>0</v>
      </c>
      <c r="AM59">
        <f>IF(ISERROR(VLOOKUP(AD59,tbl_UrlaubMA1[],1,FALSE)),0,"100")</f>
        <v>0</v>
      </c>
      <c r="AN59">
        <f>IF(ISERROR(VLOOKUP(AD59,tbl_UrlaubMA2[],1,FALSE)),0,"100")</f>
        <v>0</v>
      </c>
      <c r="AO59">
        <f>IF(ISERROR(VLOOKUP(AD59,tbl_UrlaubMA3[],1,FALSE)),0,"100")</f>
        <v>0</v>
      </c>
      <c r="AP59">
        <f>IF(ISERROR(VLOOKUP(AD59,tbl_UrlaubMA4[],1,FALSE)),0,"100")</f>
        <v>0</v>
      </c>
      <c r="AQ59" s="13"/>
      <c r="AR59" s="8">
        <f t="shared" si="24"/>
        <v>44492</v>
      </c>
      <c r="AS59" s="4" t="str">
        <f t="shared" si="18"/>
        <v>Sa</v>
      </c>
      <c r="AT59" s="4" t="str">
        <f>IF(WEEKDAY(AR59)=2,"KW "&amp;WEEKNUM(AR59)&amp;" ","")&amp;IF(ISERROR(VLOOKUP(AR59,tblTermine[],2,FALSE)),"",VLOOKUP(AR59,tblTermine[],2,FALSE)&amp;" ")&amp;IF(ISERROR(VLOOKUP(AR59,tblFeiertage[],2,FALSE)),"",VLOOKUP(AR59,tblFeiertage[],2,FALSE)&amp;" ")&amp;IF(ISERROR(VLOOKUP(AR59,tblBesondereTage[],2,FALSE)),"",VLOOKUP(AR59,tblBesondereTage[],2,FALSE)&amp;" ")</f>
        <v/>
      </c>
      <c r="AU59" s="5"/>
      <c r="AV59" s="5"/>
      <c r="AW59" s="5"/>
      <c r="AX59" s="9"/>
      <c r="AY59" t="str">
        <f>IF(ISERROR(VLOOKUP(AR59,tblTermine[],2,FALSE)),"",VLOOKUP(AR59,tblTermine[],2,FALSE))</f>
        <v/>
      </c>
      <c r="AZ59" s="26">
        <f>IF(ISERROR(VLOOKUP(AR59,tblSchulferien[],1,FALSE)),"0","1")+IF(AS59="So",10,0)++IF(AS59="Sa",5,0)+IF(ISERROR(VLOOKUP(AR59,tblFeiertage[],2,FALSE)),"0","20")</f>
        <v>5</v>
      </c>
      <c r="BA59">
        <f>IF(ISERROR(VLOOKUP(AR59,tbl_UrlaubMA1[],1,FALSE)),0,"100")</f>
        <v>0</v>
      </c>
      <c r="BB59">
        <f>IF(ISERROR(VLOOKUP(AR59,tbl_UrlaubMA2[],1,FALSE)),0,"100")</f>
        <v>0</v>
      </c>
      <c r="BC59">
        <f>IF(ISERROR(VLOOKUP(AR59,tbl_UrlaubMA3[],1,FALSE)),0,"100")</f>
        <v>0</v>
      </c>
      <c r="BD59">
        <f>IF(ISERROR(VLOOKUP(AR59,tbl_UrlaubMA4[],1,FALSE)),0,"100")</f>
        <v>0</v>
      </c>
      <c r="BE59" s="13"/>
      <c r="BF59" s="8">
        <f t="shared" si="25"/>
        <v>44523</v>
      </c>
      <c r="BG59" s="4" t="str">
        <f t="shared" si="19"/>
        <v>Di</v>
      </c>
      <c r="BH59" s="4" t="str">
        <f>IF(WEEKDAY(BF59)=2,"KW "&amp;WEEKNUM(BF59)&amp;" ","")&amp;IF(ISERROR(VLOOKUP(BF59,tblTermine[],2,FALSE)),"",VLOOKUP(BF59,tblTermine[],2,FALSE)&amp;" ")&amp;IF(ISERROR(VLOOKUP(BF59,tblFeiertage[],2,FALSE)),"",VLOOKUP(BF59,tblFeiertage[],2,FALSE)&amp;" ")&amp;IF(ISERROR(VLOOKUP(BF59,tblBesondereTage[],2,FALSE)),"",VLOOKUP(BF59,tblBesondereTage[],2,FALSE)&amp;" ")</f>
        <v/>
      </c>
      <c r="BI59" s="5"/>
      <c r="BJ59" s="5"/>
      <c r="BK59" s="5"/>
      <c r="BL59" s="9"/>
      <c r="BM59" t="str">
        <f>IF(ISERROR(VLOOKUP(BF59,tblTermine[],2,FALSE)),"",VLOOKUP(BF59,tblTermine[],2,FALSE))</f>
        <v/>
      </c>
      <c r="BN59" s="26">
        <f>IF(ISERROR(VLOOKUP(BF59,tblSchulferien[],1,FALSE)),"0","1")+IF(BG59="So",10,0)++IF(BG59="Sa",5,0)+IF(ISERROR(VLOOKUP(BF59,tblFeiertage[],2,FALSE)),"0","20")</f>
        <v>0</v>
      </c>
      <c r="BO59">
        <f>IF(ISERROR(VLOOKUP(BF59,tbl_UrlaubMA1[],1,FALSE)),0,"100")</f>
        <v>0</v>
      </c>
      <c r="BP59">
        <f>IF(ISERROR(VLOOKUP(BF59,tbl_UrlaubMA2[],1,FALSE)),0,"100")</f>
        <v>0</v>
      </c>
      <c r="BQ59">
        <f>IF(ISERROR(VLOOKUP(BF59,tbl_UrlaubMA3[],1,FALSE)),0,"100")</f>
        <v>0</v>
      </c>
      <c r="BR59">
        <f>IF(ISERROR(VLOOKUP(BF59,tbl_UrlaubMA4[],1,FALSE)),0,"100")</f>
        <v>0</v>
      </c>
      <c r="BS59" s="13"/>
      <c r="BT59" s="8">
        <f t="shared" si="26"/>
        <v>44553</v>
      </c>
      <c r="BU59" s="4" t="str">
        <f t="shared" si="20"/>
        <v>Do</v>
      </c>
      <c r="BV59" s="4" t="str">
        <f>IF(WEEKDAY(BT59)=2,"KW "&amp;WEEKNUM(BT59)&amp;" ","")&amp;IF(ISERROR(VLOOKUP(BT59,tblTermine[],2,FALSE)),"",VLOOKUP(BT59,tblTermine[],2,FALSE)&amp;" ")&amp;IF(ISERROR(VLOOKUP(BT59,tblFeiertage[],2,FALSE)),"",VLOOKUP(BT59,tblFeiertage[],2,FALSE)&amp;" ")&amp;IF(ISERROR(VLOOKUP(BT59,tblBesondereTage[],2,FALSE)),"",VLOOKUP(BT59,tblBesondereTage[],2,FALSE)&amp;" ")</f>
        <v/>
      </c>
      <c r="BW59" s="5"/>
      <c r="BX59" s="5"/>
      <c r="BY59" s="5"/>
      <c r="BZ59" s="9"/>
      <c r="CA59" t="str">
        <f>IF(ISERROR(VLOOKUP(BT59,tblTermine[],2,FALSE)),"",VLOOKUP(BT59,tblTermine[],2,FALSE))</f>
        <v/>
      </c>
      <c r="CB59" s="26">
        <f>IF(ISERROR(VLOOKUP(BT59,tblSchulferien[],1,FALSE)),"0","1")+IF(BU59="So",10,0)++IF(BU59="Sa",5,0)+IF(ISERROR(VLOOKUP(BT59,tblFeiertage[],2,FALSE)),"0","20")</f>
        <v>0</v>
      </c>
      <c r="CC59">
        <f>IF(ISERROR(VLOOKUP(BT59,tbl_UrlaubMA1[],1,FALSE)),0,"100")</f>
        <v>0</v>
      </c>
      <c r="CD59">
        <f>IF(ISERROR(VLOOKUP(BT59,tbl_UrlaubMA2[],1,FALSE)),0,"100")</f>
        <v>0</v>
      </c>
      <c r="CE59">
        <f>IF(ISERROR(VLOOKUP(BT59,tbl_UrlaubMA3[],1,FALSE)),0,"100")</f>
        <v>0</v>
      </c>
      <c r="CF59">
        <f>IF(ISERROR(VLOOKUP(BT59,tbl_UrlaubMA4[],1,FALSE)),0,"100")</f>
        <v>0</v>
      </c>
      <c r="CG59" s="13"/>
    </row>
    <row r="60" spans="1:85" x14ac:dyDescent="0.3">
      <c r="A60" s="13"/>
      <c r="B60" s="8">
        <f t="shared" si="21"/>
        <v>44401</v>
      </c>
      <c r="C60" s="4" t="str">
        <f t="shared" si="15"/>
        <v>Sa</v>
      </c>
      <c r="D60" s="4" t="str">
        <f>IF(WEEKDAY(B60)=2,"KW "&amp;WEEKNUM(B60)&amp;" ","")&amp;IF(ISERROR(VLOOKUP(B60,tblTermine[],2,FALSE)),"",VLOOKUP(B60,tblTermine[],2,FALSE)&amp;" ")&amp;IF(ISERROR(VLOOKUP(B60,tblFeiertage[],2,FALSE)),"",VLOOKUP(B60,tblFeiertage[],2,FALSE)&amp;" ")&amp;IF(ISERROR(VLOOKUP(B60,tblBesondereTage[],2,FALSE)),"",VLOOKUP(B60,tblBesondereTage[],2,FALSE)&amp;" ")</f>
        <v/>
      </c>
      <c r="E60" s="5"/>
      <c r="F60" s="5"/>
      <c r="G60" s="5"/>
      <c r="H60" s="9"/>
      <c r="I60" t="str">
        <f>IF(ISERROR(VLOOKUP(B60,tblTermine[],2,FALSE)),"",VLOOKUP(B60,tblTermine[],2,FALSE))</f>
        <v/>
      </c>
      <c r="J60" s="26">
        <f>IF(ISERROR(VLOOKUP(B60,tblSchulferien[],1,FALSE)),"0","1")+IF(C60="So",10,0)++IF(C60="Sa",5,0)+IF(ISERROR(VLOOKUP(B60,tblFeiertage[],2,FALSE)),"0","20")</f>
        <v>5</v>
      </c>
      <c r="K60">
        <f>IF(ISERROR(VLOOKUP(B60,tbl_UrlaubMA1[],1,FALSE)),0,"100")</f>
        <v>0</v>
      </c>
      <c r="L60">
        <f>IF(ISERROR(VLOOKUP(B60,tbl_UrlaubMA2[],1,FALSE)),0,"100")</f>
        <v>0</v>
      </c>
      <c r="M60">
        <f>IF(ISERROR(VLOOKUP(B60,tbl_UrlaubMA3[],1,FALSE)),0,"100")</f>
        <v>0</v>
      </c>
      <c r="N60">
        <f>IF(ISERROR(VLOOKUP(B60,tbl_UrlaubMA4[],1,FALSE)),0,"100")</f>
        <v>0</v>
      </c>
      <c r="O60" s="13"/>
      <c r="P60" s="8">
        <f t="shared" si="22"/>
        <v>44432</v>
      </c>
      <c r="Q60" s="4" t="str">
        <f t="shared" si="16"/>
        <v>Di</v>
      </c>
      <c r="R60" s="4" t="str">
        <f>IF(WEEKDAY(P60)=2,"KW "&amp;WEEKNUM(P60)&amp;" ","")&amp;IF(ISERROR(VLOOKUP(P60,tblTermine[],2,FALSE)),"",VLOOKUP(P60,tblTermine[],2,FALSE)&amp;" ")&amp;IF(ISERROR(VLOOKUP(P60,tblFeiertage[],2,FALSE)),"",VLOOKUP(P60,tblFeiertage[],2,FALSE)&amp;" ")&amp;IF(ISERROR(VLOOKUP(P60,tblBesondereTage[],2,FALSE)),"",VLOOKUP(P60,tblBesondereTage[],2,FALSE)&amp;" ")</f>
        <v/>
      </c>
      <c r="S60" s="5"/>
      <c r="T60" s="5"/>
      <c r="U60" s="5"/>
      <c r="V60" s="5"/>
      <c r="W60" s="25" t="str">
        <f>IF(ISERROR(VLOOKUP(P60,tblTermine[],2,FALSE)),"",VLOOKUP(P60,tblTermine[],2,FALSE))</f>
        <v/>
      </c>
      <c r="X60" s="26">
        <f>IF(ISERROR(VLOOKUP(P60,tblSchulferien[],1,FALSE)),"0","1")+IF(Q60="So",10,0)++IF(Q60="Sa",5,0)+IF(ISERROR(VLOOKUP(P60,tblFeiertage[],2,FALSE)),"0","20")</f>
        <v>1</v>
      </c>
      <c r="Y60" s="25">
        <f>IF(ISERROR(VLOOKUP(P60,tbl_UrlaubMA1[],1,FALSE)),0,"100")</f>
        <v>0</v>
      </c>
      <c r="Z60" s="25">
        <f>IF(ISERROR(VLOOKUP(P60,tbl_UrlaubMA2[],1,FALSE)),0,"100")</f>
        <v>0</v>
      </c>
      <c r="AA60" s="25">
        <f>IF(ISERROR(VLOOKUP(P60,tbl_UrlaubMA3[],1,FALSE)),0,"100")</f>
        <v>0</v>
      </c>
      <c r="AB60" s="25">
        <f>IF(ISERROR(VLOOKUP(P60,tbl_UrlaubMA4[],1,FALSE)),0,"100")</f>
        <v>0</v>
      </c>
      <c r="AC60" s="13"/>
      <c r="AD60" s="8">
        <f t="shared" si="23"/>
        <v>44463</v>
      </c>
      <c r="AE60" s="4" t="str">
        <f t="shared" si="17"/>
        <v>Fr</v>
      </c>
      <c r="AF60" s="4" t="str">
        <f>IF(WEEKDAY(AD60)=2,"KW "&amp;WEEKNUM(AD60)&amp;" ","")&amp;IF(ISERROR(VLOOKUP(AD60,tblTermine[],2,FALSE)),"",VLOOKUP(AD60,tblTermine[],2,FALSE)&amp;" ")&amp;IF(ISERROR(VLOOKUP(AD60,tblFeiertage[],2,FALSE)),"",VLOOKUP(AD60,tblFeiertage[],2,FALSE)&amp;" ")&amp;IF(ISERROR(VLOOKUP(AD60,tblBesondereTage[],2,FALSE)),"",VLOOKUP(AD60,tblBesondereTage[],2,FALSE)&amp;" ")</f>
        <v/>
      </c>
      <c r="AG60" s="5"/>
      <c r="AH60" s="5"/>
      <c r="AI60" s="5"/>
      <c r="AJ60" s="9"/>
      <c r="AK60" t="str">
        <f>IF(ISERROR(VLOOKUP(AD60,tblTermine[],2,FALSE)),"",VLOOKUP(AD60,tblTermine[],2,FALSE))</f>
        <v/>
      </c>
      <c r="AL60" s="26">
        <f>IF(ISERROR(VLOOKUP(AD60,tblSchulferien[],1,FALSE)),"0","1")+IF(AE60="So",10,0)++IF(AE60="Sa",5,0)+IF(ISERROR(VLOOKUP(AD60,tblFeiertage[],2,FALSE)),"0","20")</f>
        <v>0</v>
      </c>
      <c r="AM60">
        <f>IF(ISERROR(VLOOKUP(AD60,tbl_UrlaubMA1[],1,FALSE)),0,"100")</f>
        <v>0</v>
      </c>
      <c r="AN60">
        <f>IF(ISERROR(VLOOKUP(AD60,tbl_UrlaubMA2[],1,FALSE)),0,"100")</f>
        <v>0</v>
      </c>
      <c r="AO60">
        <f>IF(ISERROR(VLOOKUP(AD60,tbl_UrlaubMA3[],1,FALSE)),0,"100")</f>
        <v>0</v>
      </c>
      <c r="AP60">
        <f>IF(ISERROR(VLOOKUP(AD60,tbl_UrlaubMA4[],1,FALSE)),0,"100")</f>
        <v>0</v>
      </c>
      <c r="AQ60" s="13"/>
      <c r="AR60" s="8">
        <f t="shared" si="24"/>
        <v>44493</v>
      </c>
      <c r="AS60" s="4" t="str">
        <f t="shared" si="18"/>
        <v>So</v>
      </c>
      <c r="AT60" s="4" t="str">
        <f>IF(WEEKDAY(AR60)=2,"KW "&amp;WEEKNUM(AR60)&amp;" ","")&amp;IF(ISERROR(VLOOKUP(AR60,tblTermine[],2,FALSE)),"",VLOOKUP(AR60,tblTermine[],2,FALSE)&amp;" ")&amp;IF(ISERROR(VLOOKUP(AR60,tblFeiertage[],2,FALSE)),"",VLOOKUP(AR60,tblFeiertage[],2,FALSE)&amp;" ")&amp;IF(ISERROR(VLOOKUP(AR60,tblBesondereTage[],2,FALSE)),"",VLOOKUP(AR60,tblBesondereTage[],2,FALSE)&amp;" ")</f>
        <v/>
      </c>
      <c r="AU60" s="5"/>
      <c r="AV60" s="5"/>
      <c r="AW60" s="5"/>
      <c r="AX60" s="9"/>
      <c r="AY60" t="str">
        <f>IF(ISERROR(VLOOKUP(AR60,tblTermine[],2,FALSE)),"",VLOOKUP(AR60,tblTermine[],2,FALSE))</f>
        <v/>
      </c>
      <c r="AZ60" s="26">
        <f>IF(ISERROR(VLOOKUP(AR60,tblSchulferien[],1,FALSE)),"0","1")+IF(AS60="So",10,0)++IF(AS60="Sa",5,0)+IF(ISERROR(VLOOKUP(AR60,tblFeiertage[],2,FALSE)),"0","20")</f>
        <v>10</v>
      </c>
      <c r="BA60">
        <f>IF(ISERROR(VLOOKUP(AR60,tbl_UrlaubMA1[],1,FALSE)),0,"100")</f>
        <v>0</v>
      </c>
      <c r="BB60">
        <f>IF(ISERROR(VLOOKUP(AR60,tbl_UrlaubMA2[],1,FALSE)),0,"100")</f>
        <v>0</v>
      </c>
      <c r="BC60">
        <f>IF(ISERROR(VLOOKUP(AR60,tbl_UrlaubMA3[],1,FALSE)),0,"100")</f>
        <v>0</v>
      </c>
      <c r="BD60">
        <f>IF(ISERROR(VLOOKUP(AR60,tbl_UrlaubMA4[],1,FALSE)),0,"100")</f>
        <v>0</v>
      </c>
      <c r="BE60" s="13"/>
      <c r="BF60" s="8">
        <f t="shared" si="25"/>
        <v>44524</v>
      </c>
      <c r="BG60" s="4" t="str">
        <f t="shared" si="19"/>
        <v>Mi</v>
      </c>
      <c r="BH60" s="4" t="str">
        <f>IF(WEEKDAY(BF60)=2,"KW "&amp;WEEKNUM(BF60)&amp;" ","")&amp;IF(ISERROR(VLOOKUP(BF60,tblTermine[],2,FALSE)),"",VLOOKUP(BF60,tblTermine[],2,FALSE)&amp;" ")&amp;IF(ISERROR(VLOOKUP(BF60,tblFeiertage[],2,FALSE)),"",VLOOKUP(BF60,tblFeiertage[],2,FALSE)&amp;" ")&amp;IF(ISERROR(VLOOKUP(BF60,tblBesondereTage[],2,FALSE)),"",VLOOKUP(BF60,tblBesondereTage[],2,FALSE)&amp;" ")</f>
        <v/>
      </c>
      <c r="BI60" s="5"/>
      <c r="BJ60" s="5"/>
      <c r="BK60" s="5"/>
      <c r="BL60" s="9"/>
      <c r="BM60" t="str">
        <f>IF(ISERROR(VLOOKUP(BF60,tblTermine[],2,FALSE)),"",VLOOKUP(BF60,tblTermine[],2,FALSE))</f>
        <v/>
      </c>
      <c r="BN60" s="26">
        <f>IF(ISERROR(VLOOKUP(BF60,tblSchulferien[],1,FALSE)),"0","1")+IF(BG60="So",10,0)++IF(BG60="Sa",5,0)+IF(ISERROR(VLOOKUP(BF60,tblFeiertage[],2,FALSE)),"0","20")</f>
        <v>0</v>
      </c>
      <c r="BO60">
        <f>IF(ISERROR(VLOOKUP(BF60,tbl_UrlaubMA1[],1,FALSE)),0,"100")</f>
        <v>0</v>
      </c>
      <c r="BP60">
        <f>IF(ISERROR(VLOOKUP(BF60,tbl_UrlaubMA2[],1,FALSE)),0,"100")</f>
        <v>0</v>
      </c>
      <c r="BQ60">
        <f>IF(ISERROR(VLOOKUP(BF60,tbl_UrlaubMA3[],1,FALSE)),0,"100")</f>
        <v>0</v>
      </c>
      <c r="BR60">
        <f>IF(ISERROR(VLOOKUP(BF60,tbl_UrlaubMA4[],1,FALSE)),0,"100")</f>
        <v>0</v>
      </c>
      <c r="BS60" s="13"/>
      <c r="BT60" s="8">
        <f t="shared" si="26"/>
        <v>44554</v>
      </c>
      <c r="BU60" s="4" t="str">
        <f t="shared" si="20"/>
        <v>Fr</v>
      </c>
      <c r="BV60" s="4" t="str">
        <f>IF(WEEKDAY(BT60)=2,"KW "&amp;WEEKNUM(BT60)&amp;" ","")&amp;IF(ISERROR(VLOOKUP(BT60,tblTermine[],2,FALSE)),"",VLOOKUP(BT60,tblTermine[],2,FALSE)&amp;" ")&amp;IF(ISERROR(VLOOKUP(BT60,tblFeiertage[],2,FALSE)),"",VLOOKUP(BT60,tblFeiertage[],2,FALSE)&amp;" ")&amp;IF(ISERROR(VLOOKUP(BT60,tblBesondereTage[],2,FALSE)),"",VLOOKUP(BT60,tblBesondereTage[],2,FALSE)&amp;" ")</f>
        <v/>
      </c>
      <c r="BW60" s="5"/>
      <c r="BX60" s="5"/>
      <c r="BY60" s="5"/>
      <c r="BZ60" s="9"/>
      <c r="CA60" t="str">
        <f>IF(ISERROR(VLOOKUP(BT60,tblTermine[],2,FALSE)),"",VLOOKUP(BT60,tblTermine[],2,FALSE))</f>
        <v/>
      </c>
      <c r="CB60" s="26">
        <f>IF(ISERROR(VLOOKUP(BT60,tblSchulferien[],1,FALSE)),"0","1")+IF(BU60="So",10,0)++IF(BU60="Sa",5,0)+IF(ISERROR(VLOOKUP(BT60,tblFeiertage[],2,FALSE)),"0","20")</f>
        <v>1</v>
      </c>
      <c r="CC60">
        <f>IF(ISERROR(VLOOKUP(BT60,tbl_UrlaubMA1[],1,FALSE)),0,"100")</f>
        <v>0</v>
      </c>
      <c r="CD60">
        <f>IF(ISERROR(VLOOKUP(BT60,tbl_UrlaubMA2[],1,FALSE)),0,"100")</f>
        <v>0</v>
      </c>
      <c r="CE60">
        <f>IF(ISERROR(VLOOKUP(BT60,tbl_UrlaubMA3[],1,FALSE)),0,"100")</f>
        <v>0</v>
      </c>
      <c r="CF60">
        <f>IF(ISERROR(VLOOKUP(BT60,tbl_UrlaubMA4[],1,FALSE)),0,"100")</f>
        <v>0</v>
      </c>
      <c r="CG60" s="13"/>
    </row>
    <row r="61" spans="1:85" x14ac:dyDescent="0.3">
      <c r="A61" s="13"/>
      <c r="B61" s="8">
        <f t="shared" si="21"/>
        <v>44402</v>
      </c>
      <c r="C61" s="4" t="str">
        <f t="shared" si="15"/>
        <v>So</v>
      </c>
      <c r="D61" s="4" t="str">
        <f>IF(WEEKDAY(B61)=2,"KW "&amp;WEEKNUM(B61)&amp;" ","")&amp;IF(ISERROR(VLOOKUP(B61,tblTermine[],2,FALSE)),"",VLOOKUP(B61,tblTermine[],2,FALSE)&amp;" ")&amp;IF(ISERROR(VLOOKUP(B61,tblFeiertage[],2,FALSE)),"",VLOOKUP(B61,tblFeiertage[],2,FALSE)&amp;" ")&amp;IF(ISERROR(VLOOKUP(B61,tblBesondereTage[],2,FALSE)),"",VLOOKUP(B61,tblBesondereTage[],2,FALSE)&amp;" ")</f>
        <v/>
      </c>
      <c r="E61" s="5"/>
      <c r="F61" s="5"/>
      <c r="G61" s="5"/>
      <c r="H61" s="9"/>
      <c r="I61" t="str">
        <f>IF(ISERROR(VLOOKUP(B61,tblTermine[],2,FALSE)),"",VLOOKUP(B61,tblTermine[],2,FALSE))</f>
        <v/>
      </c>
      <c r="J61" s="26">
        <f>IF(ISERROR(VLOOKUP(B61,tblSchulferien[],1,FALSE)),"0","1")+IF(C61="So",10,0)++IF(C61="Sa",5,0)+IF(ISERROR(VLOOKUP(B61,tblFeiertage[],2,FALSE)),"0","20")</f>
        <v>10</v>
      </c>
      <c r="K61">
        <f>IF(ISERROR(VLOOKUP(B61,tbl_UrlaubMA1[],1,FALSE)),0,"100")</f>
        <v>0</v>
      </c>
      <c r="L61">
        <f>IF(ISERROR(VLOOKUP(B61,tbl_UrlaubMA2[],1,FALSE)),0,"100")</f>
        <v>0</v>
      </c>
      <c r="M61">
        <f>IF(ISERROR(VLOOKUP(B61,tbl_UrlaubMA3[],1,FALSE)),0,"100")</f>
        <v>0</v>
      </c>
      <c r="N61">
        <f>IF(ISERROR(VLOOKUP(B61,tbl_UrlaubMA4[],1,FALSE)),0,"100")</f>
        <v>0</v>
      </c>
      <c r="O61" s="13"/>
      <c r="P61" s="8">
        <f t="shared" si="22"/>
        <v>44433</v>
      </c>
      <c r="Q61" s="4" t="str">
        <f t="shared" si="16"/>
        <v>Mi</v>
      </c>
      <c r="R61" s="4" t="str">
        <f>IF(WEEKDAY(P61)=2,"KW "&amp;WEEKNUM(P61)&amp;" ","")&amp;IF(ISERROR(VLOOKUP(P61,tblTermine[],2,FALSE)),"",VLOOKUP(P61,tblTermine[],2,FALSE)&amp;" ")&amp;IF(ISERROR(VLOOKUP(P61,tblFeiertage[],2,FALSE)),"",VLOOKUP(P61,tblFeiertage[],2,FALSE)&amp;" ")&amp;IF(ISERROR(VLOOKUP(P61,tblBesondereTage[],2,FALSE)),"",VLOOKUP(P61,tblBesondereTage[],2,FALSE)&amp;" ")</f>
        <v/>
      </c>
      <c r="S61" s="5"/>
      <c r="T61" s="5"/>
      <c r="U61" s="5"/>
      <c r="V61" s="5"/>
      <c r="W61" s="25" t="str">
        <f>IF(ISERROR(VLOOKUP(P61,tblTermine[],2,FALSE)),"",VLOOKUP(P61,tblTermine[],2,FALSE))</f>
        <v/>
      </c>
      <c r="X61" s="26">
        <f>IF(ISERROR(VLOOKUP(P61,tblSchulferien[],1,FALSE)),"0","1")+IF(Q61="So",10,0)++IF(Q61="Sa",5,0)+IF(ISERROR(VLOOKUP(P61,tblFeiertage[],2,FALSE)),"0","20")</f>
        <v>1</v>
      </c>
      <c r="Y61" s="25">
        <f>IF(ISERROR(VLOOKUP(P61,tbl_UrlaubMA1[],1,FALSE)),0,"100")</f>
        <v>0</v>
      </c>
      <c r="Z61" s="25">
        <f>IF(ISERROR(VLOOKUP(P61,tbl_UrlaubMA2[],1,FALSE)),0,"100")</f>
        <v>0</v>
      </c>
      <c r="AA61" s="25">
        <f>IF(ISERROR(VLOOKUP(P61,tbl_UrlaubMA3[],1,FALSE)),0,"100")</f>
        <v>0</v>
      </c>
      <c r="AB61" s="25">
        <f>IF(ISERROR(VLOOKUP(P61,tbl_UrlaubMA4[],1,FALSE)),0,"100")</f>
        <v>0</v>
      </c>
      <c r="AC61" s="13"/>
      <c r="AD61" s="8">
        <f t="shared" si="23"/>
        <v>44464</v>
      </c>
      <c r="AE61" s="4" t="str">
        <f t="shared" si="17"/>
        <v>Sa</v>
      </c>
      <c r="AF61" s="4" t="str">
        <f>IF(WEEKDAY(AD61)=2,"KW "&amp;WEEKNUM(AD61)&amp;" ","")&amp;IF(ISERROR(VLOOKUP(AD61,tblTermine[],2,FALSE)),"",VLOOKUP(AD61,tblTermine[],2,FALSE)&amp;" ")&amp;IF(ISERROR(VLOOKUP(AD61,tblFeiertage[],2,FALSE)),"",VLOOKUP(AD61,tblFeiertage[],2,FALSE)&amp;" ")&amp;IF(ISERROR(VLOOKUP(AD61,tblBesondereTage[],2,FALSE)),"",VLOOKUP(AD61,tblBesondereTage[],2,FALSE)&amp;" ")</f>
        <v/>
      </c>
      <c r="AG61" s="5"/>
      <c r="AH61" s="5"/>
      <c r="AI61" s="5"/>
      <c r="AJ61" s="9"/>
      <c r="AK61" t="str">
        <f>IF(ISERROR(VLOOKUP(AD61,tblTermine[],2,FALSE)),"",VLOOKUP(AD61,tblTermine[],2,FALSE))</f>
        <v/>
      </c>
      <c r="AL61" s="26">
        <f>IF(ISERROR(VLOOKUP(AD61,tblSchulferien[],1,FALSE)),"0","1")+IF(AE61="So",10,0)++IF(AE61="Sa",5,0)+IF(ISERROR(VLOOKUP(AD61,tblFeiertage[],2,FALSE)),"0","20")</f>
        <v>5</v>
      </c>
      <c r="AM61">
        <f>IF(ISERROR(VLOOKUP(AD61,tbl_UrlaubMA1[],1,FALSE)),0,"100")</f>
        <v>0</v>
      </c>
      <c r="AN61">
        <f>IF(ISERROR(VLOOKUP(AD61,tbl_UrlaubMA2[],1,FALSE)),0,"100")</f>
        <v>0</v>
      </c>
      <c r="AO61">
        <f>IF(ISERROR(VLOOKUP(AD61,tbl_UrlaubMA3[],1,FALSE)),0,"100")</f>
        <v>0</v>
      </c>
      <c r="AP61">
        <f>IF(ISERROR(VLOOKUP(AD61,tbl_UrlaubMA4[],1,FALSE)),0,"100")</f>
        <v>0</v>
      </c>
      <c r="AQ61" s="13"/>
      <c r="AR61" s="8">
        <f t="shared" si="24"/>
        <v>44494</v>
      </c>
      <c r="AS61" s="4" t="str">
        <f t="shared" si="18"/>
        <v>Mo</v>
      </c>
      <c r="AT61" s="4" t="str">
        <f>IF(WEEKDAY(AR61)=2,"KW "&amp;WEEKNUM(AR61)&amp;" ","")&amp;IF(ISERROR(VLOOKUP(AR61,tblTermine[],2,FALSE)),"",VLOOKUP(AR61,tblTermine[],2,FALSE)&amp;" ")&amp;IF(ISERROR(VLOOKUP(AR61,tblFeiertage[],2,FALSE)),"",VLOOKUP(AR61,tblFeiertage[],2,FALSE)&amp;" ")&amp;IF(ISERROR(VLOOKUP(AR61,tblBesondereTage[],2,FALSE)),"",VLOOKUP(AR61,tblBesondereTage[],2,FALSE)&amp;" ")</f>
        <v xml:space="preserve">KW 44 </v>
      </c>
      <c r="AU61" s="5"/>
      <c r="AV61" s="5"/>
      <c r="AW61" s="5"/>
      <c r="AX61" s="9"/>
      <c r="AY61" t="str">
        <f>IF(ISERROR(VLOOKUP(AR61,tblTermine[],2,FALSE)),"",VLOOKUP(AR61,tblTermine[],2,FALSE))</f>
        <v/>
      </c>
      <c r="AZ61" s="26">
        <f>IF(ISERROR(VLOOKUP(AR61,tblSchulferien[],1,FALSE)),"0","1")+IF(AS61="So",10,0)++IF(AS61="Sa",5,0)+IF(ISERROR(VLOOKUP(AR61,tblFeiertage[],2,FALSE)),"0","20")</f>
        <v>0</v>
      </c>
      <c r="BA61">
        <f>IF(ISERROR(VLOOKUP(AR61,tbl_UrlaubMA1[],1,FALSE)),0,"100")</f>
        <v>0</v>
      </c>
      <c r="BB61">
        <f>IF(ISERROR(VLOOKUP(AR61,tbl_UrlaubMA2[],1,FALSE)),0,"100")</f>
        <v>0</v>
      </c>
      <c r="BC61">
        <f>IF(ISERROR(VLOOKUP(AR61,tbl_UrlaubMA3[],1,FALSE)),0,"100")</f>
        <v>0</v>
      </c>
      <c r="BD61">
        <f>IF(ISERROR(VLOOKUP(AR61,tbl_UrlaubMA4[],1,FALSE)),0,"100")</f>
        <v>0</v>
      </c>
      <c r="BE61" s="13"/>
      <c r="BF61" s="8">
        <f t="shared" si="25"/>
        <v>44525</v>
      </c>
      <c r="BG61" s="4" t="str">
        <f t="shared" si="19"/>
        <v>Do</v>
      </c>
      <c r="BH61" s="4" t="str">
        <f>IF(WEEKDAY(BF61)=2,"KW "&amp;WEEKNUM(BF61)&amp;" ","")&amp;IF(ISERROR(VLOOKUP(BF61,tblTermine[],2,FALSE)),"",VLOOKUP(BF61,tblTermine[],2,FALSE)&amp;" ")&amp;IF(ISERROR(VLOOKUP(BF61,tblFeiertage[],2,FALSE)),"",VLOOKUP(BF61,tblFeiertage[],2,FALSE)&amp;" ")&amp;IF(ISERROR(VLOOKUP(BF61,tblBesondereTage[],2,FALSE)),"",VLOOKUP(BF61,tblBesondereTage[],2,FALSE)&amp;" ")</f>
        <v/>
      </c>
      <c r="BI61" s="5"/>
      <c r="BJ61" s="5"/>
      <c r="BK61" s="5"/>
      <c r="BL61" s="9"/>
      <c r="BM61" t="str">
        <f>IF(ISERROR(VLOOKUP(BF61,tblTermine[],2,FALSE)),"",VLOOKUP(BF61,tblTermine[],2,FALSE))</f>
        <v/>
      </c>
      <c r="BN61" s="26">
        <f>IF(ISERROR(VLOOKUP(BF61,tblSchulferien[],1,FALSE)),"0","1")+IF(BG61="So",10,0)++IF(BG61="Sa",5,0)+IF(ISERROR(VLOOKUP(BF61,tblFeiertage[],2,FALSE)),"0","20")</f>
        <v>0</v>
      </c>
      <c r="BO61">
        <f>IF(ISERROR(VLOOKUP(BF61,tbl_UrlaubMA1[],1,FALSE)),0,"100")</f>
        <v>0</v>
      </c>
      <c r="BP61">
        <f>IF(ISERROR(VLOOKUP(BF61,tbl_UrlaubMA2[],1,FALSE)),0,"100")</f>
        <v>0</v>
      </c>
      <c r="BQ61">
        <f>IF(ISERROR(VLOOKUP(BF61,tbl_UrlaubMA3[],1,FALSE)),0,"100")</f>
        <v>0</v>
      </c>
      <c r="BR61">
        <f>IF(ISERROR(VLOOKUP(BF61,tbl_UrlaubMA4[],1,FALSE)),0,"100")</f>
        <v>0</v>
      </c>
      <c r="BS61" s="13"/>
      <c r="BT61" s="8">
        <f t="shared" si="26"/>
        <v>44555</v>
      </c>
      <c r="BU61" s="4" t="str">
        <f t="shared" si="20"/>
        <v>Sa</v>
      </c>
      <c r="BV61" s="4" t="str">
        <f>IF(WEEKDAY(BT61)=2,"KW "&amp;WEEKNUM(BT61)&amp;" ","")&amp;IF(ISERROR(VLOOKUP(BT61,tblTermine[],2,FALSE)),"",VLOOKUP(BT61,tblTermine[],2,FALSE)&amp;" ")&amp;IF(ISERROR(VLOOKUP(BT61,tblFeiertage[],2,FALSE)),"",VLOOKUP(BT61,tblFeiertage[],2,FALSE)&amp;" ")&amp;IF(ISERROR(VLOOKUP(BT61,tblBesondereTage[],2,FALSE)),"",VLOOKUP(BT61,tblBesondereTage[],2,FALSE)&amp;" ")</f>
        <v xml:space="preserve">Weihnachten </v>
      </c>
      <c r="BW61" s="5"/>
      <c r="BX61" s="5"/>
      <c r="BY61" s="5"/>
      <c r="BZ61" s="9"/>
      <c r="CA61" t="str">
        <f>IF(ISERROR(VLOOKUP(BT61,tblTermine[],2,FALSE)),"",VLOOKUP(BT61,tblTermine[],2,FALSE))</f>
        <v/>
      </c>
      <c r="CB61" s="26">
        <f>IF(ISERROR(VLOOKUP(BT61,tblSchulferien[],1,FALSE)),"0","1")+IF(BU61="So",10,0)++IF(BU61="Sa",5,0)+IF(ISERROR(VLOOKUP(BT61,tblFeiertage[],2,FALSE)),"0","20")</f>
        <v>26</v>
      </c>
      <c r="CC61">
        <f>IF(ISERROR(VLOOKUP(BT61,tbl_UrlaubMA1[],1,FALSE)),0,"100")</f>
        <v>0</v>
      </c>
      <c r="CD61">
        <f>IF(ISERROR(VLOOKUP(BT61,tbl_UrlaubMA2[],1,FALSE)),0,"100")</f>
        <v>0</v>
      </c>
      <c r="CE61">
        <f>IF(ISERROR(VLOOKUP(BT61,tbl_UrlaubMA3[],1,FALSE)),0,"100")</f>
        <v>0</v>
      </c>
      <c r="CF61">
        <f>IF(ISERROR(VLOOKUP(BT61,tbl_UrlaubMA4[],1,FALSE)),0,"100")</f>
        <v>0</v>
      </c>
      <c r="CG61" s="13"/>
    </row>
    <row r="62" spans="1:85" x14ac:dyDescent="0.3">
      <c r="A62" s="13"/>
      <c r="B62" s="8">
        <f t="shared" si="21"/>
        <v>44403</v>
      </c>
      <c r="C62" s="4" t="str">
        <f t="shared" si="15"/>
        <v>Mo</v>
      </c>
      <c r="D62" s="4" t="str">
        <f>IF(WEEKDAY(B62)=2,"KW "&amp;WEEKNUM(B62)&amp;" ","")&amp;IF(ISERROR(VLOOKUP(B62,tblTermine[],2,FALSE)),"",VLOOKUP(B62,tblTermine[],2,FALSE)&amp;" ")&amp;IF(ISERROR(VLOOKUP(B62,tblFeiertage[],2,FALSE)),"",VLOOKUP(B62,tblFeiertage[],2,FALSE)&amp;" ")&amp;IF(ISERROR(VLOOKUP(B62,tblBesondereTage[],2,FALSE)),"",VLOOKUP(B62,tblBesondereTage[],2,FALSE)&amp;" ")</f>
        <v xml:space="preserve">KW 31 </v>
      </c>
      <c r="E62" s="5"/>
      <c r="F62" s="5"/>
      <c r="G62" s="5"/>
      <c r="H62" s="9"/>
      <c r="I62" t="str">
        <f>IF(ISERROR(VLOOKUP(B62,tblTermine[],2,FALSE)),"",VLOOKUP(B62,tblTermine[],2,FALSE))</f>
        <v/>
      </c>
      <c r="J62" s="26">
        <f>IF(ISERROR(VLOOKUP(B62,tblSchulferien[],1,FALSE)),"0","1")+IF(C62="So",10,0)++IF(C62="Sa",5,0)+IF(ISERROR(VLOOKUP(B62,tblFeiertage[],2,FALSE)),"0","20")</f>
        <v>0</v>
      </c>
      <c r="K62">
        <f>IF(ISERROR(VLOOKUP(B62,tbl_UrlaubMA1[],1,FALSE)),0,"100")</f>
        <v>0</v>
      </c>
      <c r="L62">
        <f>IF(ISERROR(VLOOKUP(B62,tbl_UrlaubMA2[],1,FALSE)),0,"100")</f>
        <v>0</v>
      </c>
      <c r="M62">
        <f>IF(ISERROR(VLOOKUP(B62,tbl_UrlaubMA3[],1,FALSE)),0,"100")</f>
        <v>0</v>
      </c>
      <c r="N62">
        <f>IF(ISERROR(VLOOKUP(B62,tbl_UrlaubMA4[],1,FALSE)),0,"100")</f>
        <v>0</v>
      </c>
      <c r="O62" s="13"/>
      <c r="P62" s="8">
        <f t="shared" si="22"/>
        <v>44434</v>
      </c>
      <c r="Q62" s="4" t="str">
        <f t="shared" si="16"/>
        <v>Do</v>
      </c>
      <c r="R62" s="4" t="str">
        <f>IF(WEEKDAY(P62)=2,"KW "&amp;WEEKNUM(P62)&amp;" ","")&amp;IF(ISERROR(VLOOKUP(P62,tblTermine[],2,FALSE)),"",VLOOKUP(P62,tblTermine[],2,FALSE)&amp;" ")&amp;IF(ISERROR(VLOOKUP(P62,tblFeiertage[],2,FALSE)),"",VLOOKUP(P62,tblFeiertage[],2,FALSE)&amp;" ")&amp;IF(ISERROR(VLOOKUP(P62,tblBesondereTage[],2,FALSE)),"",VLOOKUP(P62,tblBesondereTage[],2,FALSE)&amp;" ")</f>
        <v/>
      </c>
      <c r="S62" s="5"/>
      <c r="T62" s="5"/>
      <c r="U62" s="5"/>
      <c r="V62" s="5"/>
      <c r="W62" s="25" t="str">
        <f>IF(ISERROR(VLOOKUP(P62,tblTermine[],2,FALSE)),"",VLOOKUP(P62,tblTermine[],2,FALSE))</f>
        <v/>
      </c>
      <c r="X62" s="26">
        <f>IF(ISERROR(VLOOKUP(P62,tblSchulferien[],1,FALSE)),"0","1")+IF(Q62="So",10,0)++IF(Q62="Sa",5,0)+IF(ISERROR(VLOOKUP(P62,tblFeiertage[],2,FALSE)),"0","20")</f>
        <v>1</v>
      </c>
      <c r="Y62" s="25">
        <f>IF(ISERROR(VLOOKUP(P62,tbl_UrlaubMA1[],1,FALSE)),0,"100")</f>
        <v>0</v>
      </c>
      <c r="Z62" s="25">
        <f>IF(ISERROR(VLOOKUP(P62,tbl_UrlaubMA2[],1,FALSE)),0,"100")</f>
        <v>0</v>
      </c>
      <c r="AA62" s="25">
        <f>IF(ISERROR(VLOOKUP(P62,tbl_UrlaubMA3[],1,FALSE)),0,"100")</f>
        <v>0</v>
      </c>
      <c r="AB62" s="25">
        <f>IF(ISERROR(VLOOKUP(P62,tbl_UrlaubMA4[],1,FALSE)),0,"100")</f>
        <v>0</v>
      </c>
      <c r="AC62" s="13"/>
      <c r="AD62" s="8">
        <f t="shared" si="23"/>
        <v>44465</v>
      </c>
      <c r="AE62" s="4" t="str">
        <f t="shared" si="17"/>
        <v>So</v>
      </c>
      <c r="AF62" s="4" t="str">
        <f>IF(WEEKDAY(AD62)=2,"KW "&amp;WEEKNUM(AD62)&amp;" ","")&amp;IF(ISERROR(VLOOKUP(AD62,tblTermine[],2,FALSE)),"",VLOOKUP(AD62,tblTermine[],2,FALSE)&amp;" ")&amp;IF(ISERROR(VLOOKUP(AD62,tblFeiertage[],2,FALSE)),"",VLOOKUP(AD62,tblFeiertage[],2,FALSE)&amp;" ")&amp;IF(ISERROR(VLOOKUP(AD62,tblBesondereTage[],2,FALSE)),"",VLOOKUP(AD62,tblBesondereTage[],2,FALSE)&amp;" ")</f>
        <v/>
      </c>
      <c r="AG62" s="5"/>
      <c r="AH62" s="5"/>
      <c r="AI62" s="5"/>
      <c r="AJ62" s="9"/>
      <c r="AK62" t="str">
        <f>IF(ISERROR(VLOOKUP(AD62,tblTermine[],2,FALSE)),"",VLOOKUP(AD62,tblTermine[],2,FALSE))</f>
        <v/>
      </c>
      <c r="AL62" s="26">
        <f>IF(ISERROR(VLOOKUP(AD62,tblSchulferien[],1,FALSE)),"0","1")+IF(AE62="So",10,0)++IF(AE62="Sa",5,0)+IF(ISERROR(VLOOKUP(AD62,tblFeiertage[],2,FALSE)),"0","20")</f>
        <v>10</v>
      </c>
      <c r="AM62">
        <f>IF(ISERROR(VLOOKUP(AD62,tbl_UrlaubMA1[],1,FALSE)),0,"100")</f>
        <v>0</v>
      </c>
      <c r="AN62">
        <f>IF(ISERROR(VLOOKUP(AD62,tbl_UrlaubMA2[],1,FALSE)),0,"100")</f>
        <v>0</v>
      </c>
      <c r="AO62">
        <f>IF(ISERROR(VLOOKUP(AD62,tbl_UrlaubMA3[],1,FALSE)),0,"100")</f>
        <v>0</v>
      </c>
      <c r="AP62">
        <f>IF(ISERROR(VLOOKUP(AD62,tbl_UrlaubMA4[],1,FALSE)),0,"100")</f>
        <v>0</v>
      </c>
      <c r="AQ62" s="13"/>
      <c r="AR62" s="8">
        <f t="shared" si="24"/>
        <v>44495</v>
      </c>
      <c r="AS62" s="4" t="str">
        <f t="shared" si="18"/>
        <v>Di</v>
      </c>
      <c r="AT62" s="4" t="str">
        <f>IF(WEEKDAY(AR62)=2,"KW "&amp;WEEKNUM(AR62)&amp;" ","")&amp;IF(ISERROR(VLOOKUP(AR62,tblTermine[],2,FALSE)),"",VLOOKUP(AR62,tblTermine[],2,FALSE)&amp;" ")&amp;IF(ISERROR(VLOOKUP(AR62,tblFeiertage[],2,FALSE)),"",VLOOKUP(AR62,tblFeiertage[],2,FALSE)&amp;" ")&amp;IF(ISERROR(VLOOKUP(AR62,tblBesondereTage[],2,FALSE)),"",VLOOKUP(AR62,tblBesondereTage[],2,FALSE)&amp;" ")</f>
        <v/>
      </c>
      <c r="AU62" s="5"/>
      <c r="AV62" s="5"/>
      <c r="AW62" s="5"/>
      <c r="AX62" s="9"/>
      <c r="AY62" t="str">
        <f>IF(ISERROR(VLOOKUP(AR62,tblTermine[],2,FALSE)),"",VLOOKUP(AR62,tblTermine[],2,FALSE))</f>
        <v/>
      </c>
      <c r="AZ62" s="26">
        <f>IF(ISERROR(VLOOKUP(AR62,tblSchulferien[],1,FALSE)),"0","1")+IF(AS62="So",10,0)++IF(AS62="Sa",5,0)+IF(ISERROR(VLOOKUP(AR62,tblFeiertage[],2,FALSE)),"0","20")</f>
        <v>0</v>
      </c>
      <c r="BA62">
        <f>IF(ISERROR(VLOOKUP(AR62,tbl_UrlaubMA1[],1,FALSE)),0,"100")</f>
        <v>0</v>
      </c>
      <c r="BB62">
        <f>IF(ISERROR(VLOOKUP(AR62,tbl_UrlaubMA2[],1,FALSE)),0,"100")</f>
        <v>0</v>
      </c>
      <c r="BC62">
        <f>IF(ISERROR(VLOOKUP(AR62,tbl_UrlaubMA3[],1,FALSE)),0,"100")</f>
        <v>0</v>
      </c>
      <c r="BD62">
        <f>IF(ISERROR(VLOOKUP(AR62,tbl_UrlaubMA4[],1,FALSE)),0,"100")</f>
        <v>0</v>
      </c>
      <c r="BE62" s="13"/>
      <c r="BF62" s="8">
        <f t="shared" si="25"/>
        <v>44526</v>
      </c>
      <c r="BG62" s="4" t="str">
        <f t="shared" si="19"/>
        <v>Fr</v>
      </c>
      <c r="BH62" s="4" t="str">
        <f>IF(WEEKDAY(BF62)=2,"KW "&amp;WEEKNUM(BF62)&amp;" ","")&amp;IF(ISERROR(VLOOKUP(BF62,tblTermine[],2,FALSE)),"",VLOOKUP(BF62,tblTermine[],2,FALSE)&amp;" ")&amp;IF(ISERROR(VLOOKUP(BF62,tblFeiertage[],2,FALSE)),"",VLOOKUP(BF62,tblFeiertage[],2,FALSE)&amp;" ")&amp;IF(ISERROR(VLOOKUP(BF62,tblBesondereTage[],2,FALSE)),"",VLOOKUP(BF62,tblBesondereTage[],2,FALSE)&amp;" ")</f>
        <v/>
      </c>
      <c r="BI62" s="5"/>
      <c r="BJ62" s="5"/>
      <c r="BK62" s="5"/>
      <c r="BL62" s="9"/>
      <c r="BM62" t="str">
        <f>IF(ISERROR(VLOOKUP(BF62,tblTermine[],2,FALSE)),"",VLOOKUP(BF62,tblTermine[],2,FALSE))</f>
        <v/>
      </c>
      <c r="BN62" s="26">
        <f>IF(ISERROR(VLOOKUP(BF62,tblSchulferien[],1,FALSE)),"0","1")+IF(BG62="So",10,0)++IF(BG62="Sa",5,0)+IF(ISERROR(VLOOKUP(BF62,tblFeiertage[],2,FALSE)),"0","20")</f>
        <v>0</v>
      </c>
      <c r="BO62">
        <f>IF(ISERROR(VLOOKUP(BF62,tbl_UrlaubMA1[],1,FALSE)),0,"100")</f>
        <v>0</v>
      </c>
      <c r="BP62">
        <f>IF(ISERROR(VLOOKUP(BF62,tbl_UrlaubMA2[],1,FALSE)),0,"100")</f>
        <v>0</v>
      </c>
      <c r="BQ62">
        <f>IF(ISERROR(VLOOKUP(BF62,tbl_UrlaubMA3[],1,FALSE)),0,"100")</f>
        <v>0</v>
      </c>
      <c r="BR62">
        <f>IF(ISERROR(VLOOKUP(BF62,tbl_UrlaubMA4[],1,FALSE)),0,"100")</f>
        <v>0</v>
      </c>
      <c r="BS62" s="13"/>
      <c r="BT62" s="8">
        <f t="shared" si="26"/>
        <v>44556</v>
      </c>
      <c r="BU62" s="4" t="str">
        <f t="shared" si="20"/>
        <v>So</v>
      </c>
      <c r="BV62" s="4" t="str">
        <f>IF(WEEKDAY(BT62)=2,"KW "&amp;WEEKNUM(BT62)&amp;" ","")&amp;IF(ISERROR(VLOOKUP(BT62,tblTermine[],2,FALSE)),"",VLOOKUP(BT62,tblTermine[],2,FALSE)&amp;" ")&amp;IF(ISERROR(VLOOKUP(BT62,tblFeiertage[],2,FALSE)),"",VLOOKUP(BT62,tblFeiertage[],2,FALSE)&amp;" ")&amp;IF(ISERROR(VLOOKUP(BT62,tblBesondereTage[],2,FALSE)),"",VLOOKUP(BT62,tblBesondereTage[],2,FALSE)&amp;" ")</f>
        <v xml:space="preserve">Weihnachten </v>
      </c>
      <c r="BW62" s="5"/>
      <c r="BX62" s="5"/>
      <c r="BY62" s="5"/>
      <c r="BZ62" s="9"/>
      <c r="CA62" t="str">
        <f>IF(ISERROR(VLOOKUP(BT62,tblTermine[],2,FALSE)),"",VLOOKUP(BT62,tblTermine[],2,FALSE))</f>
        <v/>
      </c>
      <c r="CB62" s="26">
        <f>IF(ISERROR(VLOOKUP(BT62,tblSchulferien[],1,FALSE)),"0","1")+IF(BU62="So",10,0)++IF(BU62="Sa",5,0)+IF(ISERROR(VLOOKUP(BT62,tblFeiertage[],2,FALSE)),"0","20")</f>
        <v>31</v>
      </c>
      <c r="CC62">
        <f>IF(ISERROR(VLOOKUP(BT62,tbl_UrlaubMA1[],1,FALSE)),0,"100")</f>
        <v>0</v>
      </c>
      <c r="CD62">
        <f>IF(ISERROR(VLOOKUP(BT62,tbl_UrlaubMA2[],1,FALSE)),0,"100")</f>
        <v>0</v>
      </c>
      <c r="CE62">
        <f>IF(ISERROR(VLOOKUP(BT62,tbl_UrlaubMA3[],1,FALSE)),0,"100")</f>
        <v>0</v>
      </c>
      <c r="CF62">
        <f>IF(ISERROR(VLOOKUP(BT62,tbl_UrlaubMA4[],1,FALSE)),0,"100")</f>
        <v>0</v>
      </c>
      <c r="CG62" s="13"/>
    </row>
    <row r="63" spans="1:85" x14ac:dyDescent="0.3">
      <c r="A63" s="13"/>
      <c r="B63" s="8">
        <f t="shared" si="21"/>
        <v>44404</v>
      </c>
      <c r="C63" s="4" t="str">
        <f t="shared" si="15"/>
        <v>Di</v>
      </c>
      <c r="D63" s="4" t="str">
        <f>IF(WEEKDAY(B63)=2,"KW "&amp;WEEKNUM(B63)&amp;" ","")&amp;IF(ISERROR(VLOOKUP(B63,tblTermine[],2,FALSE)),"",VLOOKUP(B63,tblTermine[],2,FALSE)&amp;" ")&amp;IF(ISERROR(VLOOKUP(B63,tblFeiertage[],2,FALSE)),"",VLOOKUP(B63,tblFeiertage[],2,FALSE)&amp;" ")&amp;IF(ISERROR(VLOOKUP(B63,tblBesondereTage[],2,FALSE)),"",VLOOKUP(B63,tblBesondereTage[],2,FALSE)&amp;" ")</f>
        <v/>
      </c>
      <c r="E63" s="5"/>
      <c r="F63" s="5"/>
      <c r="G63" s="5"/>
      <c r="H63" s="9"/>
      <c r="I63" t="str">
        <f>IF(ISERROR(VLOOKUP(B63,tblTermine[],2,FALSE)),"",VLOOKUP(B63,tblTermine[],2,FALSE))</f>
        <v/>
      </c>
      <c r="J63" s="26">
        <f>IF(ISERROR(VLOOKUP(B63,tblSchulferien[],1,FALSE)),"0","1")+IF(C63="So",10,0)++IF(C63="Sa",5,0)+IF(ISERROR(VLOOKUP(B63,tblFeiertage[],2,FALSE)),"0","20")</f>
        <v>0</v>
      </c>
      <c r="K63">
        <f>IF(ISERROR(VLOOKUP(B63,tbl_UrlaubMA1[],1,FALSE)),0,"100")</f>
        <v>0</v>
      </c>
      <c r="L63">
        <f>IF(ISERROR(VLOOKUP(B63,tbl_UrlaubMA2[],1,FALSE)),0,"100")</f>
        <v>0</v>
      </c>
      <c r="M63">
        <f>IF(ISERROR(VLOOKUP(B63,tbl_UrlaubMA3[],1,FALSE)),0,"100")</f>
        <v>0</v>
      </c>
      <c r="N63">
        <f>IF(ISERROR(VLOOKUP(B63,tbl_UrlaubMA4[],1,FALSE)),0,"100")</f>
        <v>0</v>
      </c>
      <c r="O63" s="13"/>
      <c r="P63" s="8">
        <f t="shared" si="22"/>
        <v>44435</v>
      </c>
      <c r="Q63" s="4" t="str">
        <f t="shared" si="16"/>
        <v>Fr</v>
      </c>
      <c r="R63" s="4" t="str">
        <f>IF(WEEKDAY(P63)=2,"KW "&amp;WEEKNUM(P63)&amp;" ","")&amp;IF(ISERROR(VLOOKUP(P63,tblTermine[],2,FALSE)),"",VLOOKUP(P63,tblTermine[],2,FALSE)&amp;" ")&amp;IF(ISERROR(VLOOKUP(P63,tblFeiertage[],2,FALSE)),"",VLOOKUP(P63,tblFeiertage[],2,FALSE)&amp;" ")&amp;IF(ISERROR(VLOOKUP(P63,tblBesondereTage[],2,FALSE)),"",VLOOKUP(P63,tblBesondereTage[],2,FALSE)&amp;" ")</f>
        <v/>
      </c>
      <c r="S63" s="5"/>
      <c r="T63" s="5"/>
      <c r="U63" s="5"/>
      <c r="V63" s="5"/>
      <c r="W63" s="25" t="str">
        <f>IF(ISERROR(VLOOKUP(P63,tblTermine[],2,FALSE)),"",VLOOKUP(P63,tblTermine[],2,FALSE))</f>
        <v/>
      </c>
      <c r="X63" s="26">
        <f>IF(ISERROR(VLOOKUP(P63,tblSchulferien[],1,FALSE)),"0","1")+IF(Q63="So",10,0)++IF(Q63="Sa",5,0)+IF(ISERROR(VLOOKUP(P63,tblFeiertage[],2,FALSE)),"0","20")</f>
        <v>1</v>
      </c>
      <c r="Y63" s="25">
        <f>IF(ISERROR(VLOOKUP(P63,tbl_UrlaubMA1[],1,FALSE)),0,"100")</f>
        <v>0</v>
      </c>
      <c r="Z63" s="25">
        <f>IF(ISERROR(VLOOKUP(P63,tbl_UrlaubMA2[],1,FALSE)),0,"100")</f>
        <v>0</v>
      </c>
      <c r="AA63" s="25">
        <f>IF(ISERROR(VLOOKUP(P63,tbl_UrlaubMA3[],1,FALSE)),0,"100")</f>
        <v>0</v>
      </c>
      <c r="AB63" s="25">
        <f>IF(ISERROR(VLOOKUP(P63,tbl_UrlaubMA4[],1,FALSE)),0,"100")</f>
        <v>0</v>
      </c>
      <c r="AC63" s="13"/>
      <c r="AD63" s="8">
        <f t="shared" si="23"/>
        <v>44466</v>
      </c>
      <c r="AE63" s="4" t="str">
        <f t="shared" si="17"/>
        <v>Mo</v>
      </c>
      <c r="AF63" s="4" t="str">
        <f>IF(WEEKDAY(AD63)=2,"KW "&amp;WEEKNUM(AD63)&amp;" ","")&amp;IF(ISERROR(VLOOKUP(AD63,tblTermine[],2,FALSE)),"",VLOOKUP(AD63,tblTermine[],2,FALSE)&amp;" ")&amp;IF(ISERROR(VLOOKUP(AD63,tblFeiertage[],2,FALSE)),"",VLOOKUP(AD63,tblFeiertage[],2,FALSE)&amp;" ")&amp;IF(ISERROR(VLOOKUP(AD63,tblBesondereTage[],2,FALSE)),"",VLOOKUP(AD63,tblBesondereTage[],2,FALSE)&amp;" ")</f>
        <v xml:space="preserve">KW 40 </v>
      </c>
      <c r="AG63" s="5"/>
      <c r="AH63" s="5"/>
      <c r="AI63" s="5"/>
      <c r="AJ63" s="9"/>
      <c r="AK63" t="str">
        <f>IF(ISERROR(VLOOKUP(AD63,tblTermine[],2,FALSE)),"",VLOOKUP(AD63,tblTermine[],2,FALSE))</f>
        <v/>
      </c>
      <c r="AL63" s="26">
        <f>IF(ISERROR(VLOOKUP(AD63,tblSchulferien[],1,FALSE)),"0","1")+IF(AE63="So",10,0)++IF(AE63="Sa",5,0)+IF(ISERROR(VLOOKUP(AD63,tblFeiertage[],2,FALSE)),"0","20")</f>
        <v>0</v>
      </c>
      <c r="AM63">
        <f>IF(ISERROR(VLOOKUP(AD63,tbl_UrlaubMA1[],1,FALSE)),0,"100")</f>
        <v>0</v>
      </c>
      <c r="AN63">
        <f>IF(ISERROR(VLOOKUP(AD63,tbl_UrlaubMA2[],1,FALSE)),0,"100")</f>
        <v>0</v>
      </c>
      <c r="AO63">
        <f>IF(ISERROR(VLOOKUP(AD63,tbl_UrlaubMA3[],1,FALSE)),0,"100")</f>
        <v>0</v>
      </c>
      <c r="AP63">
        <f>IF(ISERROR(VLOOKUP(AD63,tbl_UrlaubMA4[],1,FALSE)),0,"100")</f>
        <v>0</v>
      </c>
      <c r="AQ63" s="13"/>
      <c r="AR63" s="8">
        <f t="shared" si="24"/>
        <v>44496</v>
      </c>
      <c r="AS63" s="4" t="str">
        <f t="shared" si="18"/>
        <v>Mi</v>
      </c>
      <c r="AT63" s="4" t="str">
        <f>IF(WEEKDAY(AR63)=2,"KW "&amp;WEEKNUM(AR63)&amp;" ","")&amp;IF(ISERROR(VLOOKUP(AR63,tblTermine[],2,FALSE)),"",VLOOKUP(AR63,tblTermine[],2,FALSE)&amp;" ")&amp;IF(ISERROR(VLOOKUP(AR63,tblFeiertage[],2,FALSE)),"",VLOOKUP(AR63,tblFeiertage[],2,FALSE)&amp;" ")&amp;IF(ISERROR(VLOOKUP(AR63,tblBesondereTage[],2,FALSE)),"",VLOOKUP(AR63,tblBesondereTage[],2,FALSE)&amp;" ")</f>
        <v/>
      </c>
      <c r="AU63" s="5"/>
      <c r="AV63" s="5"/>
      <c r="AW63" s="5"/>
      <c r="AX63" s="9"/>
      <c r="AY63" t="str">
        <f>IF(ISERROR(VLOOKUP(AR63,tblTermine[],2,FALSE)),"",VLOOKUP(AR63,tblTermine[],2,FALSE))</f>
        <v/>
      </c>
      <c r="AZ63" s="26">
        <f>IF(ISERROR(VLOOKUP(AR63,tblSchulferien[],1,FALSE)),"0","1")+IF(AS63="So",10,0)++IF(AS63="Sa",5,0)+IF(ISERROR(VLOOKUP(AR63,tblFeiertage[],2,FALSE)),"0","20")</f>
        <v>0</v>
      </c>
      <c r="BA63">
        <f>IF(ISERROR(VLOOKUP(AR63,tbl_UrlaubMA1[],1,FALSE)),0,"100")</f>
        <v>0</v>
      </c>
      <c r="BB63">
        <f>IF(ISERROR(VLOOKUP(AR63,tbl_UrlaubMA2[],1,FALSE)),0,"100")</f>
        <v>0</v>
      </c>
      <c r="BC63">
        <f>IF(ISERROR(VLOOKUP(AR63,tbl_UrlaubMA3[],1,FALSE)),0,"100")</f>
        <v>0</v>
      </c>
      <c r="BD63">
        <f>IF(ISERROR(VLOOKUP(AR63,tbl_UrlaubMA4[],1,FALSE)),0,"100")</f>
        <v>0</v>
      </c>
      <c r="BE63" s="13"/>
      <c r="BF63" s="8">
        <f t="shared" si="25"/>
        <v>44527</v>
      </c>
      <c r="BG63" s="4" t="str">
        <f t="shared" si="19"/>
        <v>Sa</v>
      </c>
      <c r="BH63" s="4" t="str">
        <f>IF(WEEKDAY(BF63)=2,"KW "&amp;WEEKNUM(BF63)&amp;" ","")&amp;IF(ISERROR(VLOOKUP(BF63,tblTermine[],2,FALSE)),"",VLOOKUP(BF63,tblTermine[],2,FALSE)&amp;" ")&amp;IF(ISERROR(VLOOKUP(BF63,tblFeiertage[],2,FALSE)),"",VLOOKUP(BF63,tblFeiertage[],2,FALSE)&amp;" ")&amp;IF(ISERROR(VLOOKUP(BF63,tblBesondereTage[],2,FALSE)),"",VLOOKUP(BF63,tblBesondereTage[],2,FALSE)&amp;" ")</f>
        <v/>
      </c>
      <c r="BI63" s="5"/>
      <c r="BJ63" s="5"/>
      <c r="BK63" s="5"/>
      <c r="BL63" s="9"/>
      <c r="BM63" t="str">
        <f>IF(ISERROR(VLOOKUP(BF63,tblTermine[],2,FALSE)),"",VLOOKUP(BF63,tblTermine[],2,FALSE))</f>
        <v/>
      </c>
      <c r="BN63" s="26">
        <f>IF(ISERROR(VLOOKUP(BF63,tblSchulferien[],1,FALSE)),"0","1")+IF(BG63="So",10,0)++IF(BG63="Sa",5,0)+IF(ISERROR(VLOOKUP(BF63,tblFeiertage[],2,FALSE)),"0","20")</f>
        <v>5</v>
      </c>
      <c r="BO63">
        <f>IF(ISERROR(VLOOKUP(BF63,tbl_UrlaubMA1[],1,FALSE)),0,"100")</f>
        <v>0</v>
      </c>
      <c r="BP63">
        <f>IF(ISERROR(VLOOKUP(BF63,tbl_UrlaubMA2[],1,FALSE)),0,"100")</f>
        <v>0</v>
      </c>
      <c r="BQ63">
        <f>IF(ISERROR(VLOOKUP(BF63,tbl_UrlaubMA3[],1,FALSE)),0,"100")</f>
        <v>0</v>
      </c>
      <c r="BR63">
        <f>IF(ISERROR(VLOOKUP(BF63,tbl_UrlaubMA4[],1,FALSE)),0,"100")</f>
        <v>0</v>
      </c>
      <c r="BS63" s="13"/>
      <c r="BT63" s="8">
        <f t="shared" si="26"/>
        <v>44557</v>
      </c>
      <c r="BU63" s="4" t="str">
        <f t="shared" si="20"/>
        <v>Mo</v>
      </c>
      <c r="BV63" s="4" t="str">
        <f>IF(WEEKDAY(BT63)=2,"KW "&amp;WEEKNUM(BT63)&amp;" ","")&amp;IF(ISERROR(VLOOKUP(BT63,tblTermine[],2,FALSE)),"",VLOOKUP(BT63,tblTermine[],2,FALSE)&amp;" ")&amp;IF(ISERROR(VLOOKUP(BT63,tblFeiertage[],2,FALSE)),"",VLOOKUP(BT63,tblFeiertage[],2,FALSE)&amp;" ")&amp;IF(ISERROR(VLOOKUP(BT63,tblBesondereTage[],2,FALSE)),"",VLOOKUP(BT63,tblBesondereTage[],2,FALSE)&amp;" ")</f>
        <v xml:space="preserve">KW 53 </v>
      </c>
      <c r="BW63" s="5"/>
      <c r="BX63" s="5"/>
      <c r="BY63" s="5"/>
      <c r="BZ63" s="9"/>
      <c r="CA63" t="str">
        <f>IF(ISERROR(VLOOKUP(BT63,tblTermine[],2,FALSE)),"",VLOOKUP(BT63,tblTermine[],2,FALSE))</f>
        <v/>
      </c>
      <c r="CB63" s="26">
        <f>IF(ISERROR(VLOOKUP(BT63,tblSchulferien[],1,FALSE)),"0","1")+IF(BU63="So",10,0)++IF(BU63="Sa",5,0)+IF(ISERROR(VLOOKUP(BT63,tblFeiertage[],2,FALSE)),"0","20")</f>
        <v>1</v>
      </c>
      <c r="CC63">
        <f>IF(ISERROR(VLOOKUP(BT63,tbl_UrlaubMA1[],1,FALSE)),0,"100")</f>
        <v>0</v>
      </c>
      <c r="CD63">
        <f>IF(ISERROR(VLOOKUP(BT63,tbl_UrlaubMA2[],1,FALSE)),0,"100")</f>
        <v>0</v>
      </c>
      <c r="CE63">
        <f>IF(ISERROR(VLOOKUP(BT63,tbl_UrlaubMA3[],1,FALSE)),0,"100")</f>
        <v>0</v>
      </c>
      <c r="CF63">
        <f>IF(ISERROR(VLOOKUP(BT63,tbl_UrlaubMA4[],1,FALSE)),0,"100")</f>
        <v>0</v>
      </c>
      <c r="CG63" s="13"/>
    </row>
    <row r="64" spans="1:85" x14ac:dyDescent="0.3">
      <c r="A64" s="13"/>
      <c r="B64" s="8">
        <f t="shared" si="21"/>
        <v>44405</v>
      </c>
      <c r="C64" s="4" t="str">
        <f t="shared" si="15"/>
        <v>Mi</v>
      </c>
      <c r="D64" s="4" t="str">
        <f>IF(WEEKDAY(B64)=2,"KW "&amp;WEEKNUM(B64)&amp;" ","")&amp;IF(ISERROR(VLOOKUP(B64,tblTermine[],2,FALSE)),"",VLOOKUP(B64,tblTermine[],2,FALSE)&amp;" ")&amp;IF(ISERROR(VLOOKUP(B64,tblFeiertage[],2,FALSE)),"",VLOOKUP(B64,tblFeiertage[],2,FALSE)&amp;" ")&amp;IF(ISERROR(VLOOKUP(B64,tblBesondereTage[],2,FALSE)),"",VLOOKUP(B64,tblBesondereTage[],2,FALSE)&amp;" ")</f>
        <v/>
      </c>
      <c r="E64" s="5"/>
      <c r="F64" s="5"/>
      <c r="G64" s="5"/>
      <c r="H64" s="9"/>
      <c r="I64" t="str">
        <f>IF(ISERROR(VLOOKUP(B64,tblTermine[],2,FALSE)),"",VLOOKUP(B64,tblTermine[],2,FALSE))</f>
        <v/>
      </c>
      <c r="J64" s="26">
        <f>IF(ISERROR(VLOOKUP(B64,tblSchulferien[],1,FALSE)),"0","1")+IF(C64="So",10,0)++IF(C64="Sa",5,0)+IF(ISERROR(VLOOKUP(B64,tblFeiertage[],2,FALSE)),"0","20")</f>
        <v>0</v>
      </c>
      <c r="K64">
        <f>IF(ISERROR(VLOOKUP(B64,tbl_UrlaubMA1[],1,FALSE)),0,"100")</f>
        <v>0</v>
      </c>
      <c r="L64">
        <f>IF(ISERROR(VLOOKUP(B64,tbl_UrlaubMA2[],1,FALSE)),0,"100")</f>
        <v>0</v>
      </c>
      <c r="M64">
        <f>IF(ISERROR(VLOOKUP(B64,tbl_UrlaubMA3[],1,FALSE)),0,"100")</f>
        <v>0</v>
      </c>
      <c r="N64">
        <f>IF(ISERROR(VLOOKUP(B64,tbl_UrlaubMA4[],1,FALSE)),0,"100")</f>
        <v>0</v>
      </c>
      <c r="O64" s="13"/>
      <c r="P64" s="8">
        <f t="shared" si="22"/>
        <v>44436</v>
      </c>
      <c r="Q64" s="4" t="str">
        <f t="shared" si="16"/>
        <v>Sa</v>
      </c>
      <c r="R64" s="4" t="str">
        <f>IF(WEEKDAY(P64)=2,"KW "&amp;WEEKNUM(P64)&amp;" ","")&amp;IF(ISERROR(VLOOKUP(P64,tblTermine[],2,FALSE)),"",VLOOKUP(P64,tblTermine[],2,FALSE)&amp;" ")&amp;IF(ISERROR(VLOOKUP(P64,tblFeiertage[],2,FALSE)),"",VLOOKUP(P64,tblFeiertage[],2,FALSE)&amp;" ")&amp;IF(ISERROR(VLOOKUP(P64,tblBesondereTage[],2,FALSE)),"",VLOOKUP(P64,tblBesondereTage[],2,FALSE)&amp;" ")</f>
        <v/>
      </c>
      <c r="S64" s="5"/>
      <c r="T64" s="5"/>
      <c r="U64" s="5"/>
      <c r="V64" s="5"/>
      <c r="W64" s="25" t="str">
        <f>IF(ISERROR(VLOOKUP(P64,tblTermine[],2,FALSE)),"",VLOOKUP(P64,tblTermine[],2,FALSE))</f>
        <v/>
      </c>
      <c r="X64" s="26">
        <f>IF(ISERROR(VLOOKUP(P64,tblSchulferien[],1,FALSE)),"0","1")+IF(Q64="So",10,0)++IF(Q64="Sa",5,0)+IF(ISERROR(VLOOKUP(P64,tblFeiertage[],2,FALSE)),"0","20")</f>
        <v>6</v>
      </c>
      <c r="Y64" s="25">
        <f>IF(ISERROR(VLOOKUP(P64,tbl_UrlaubMA1[],1,FALSE)),0,"100")</f>
        <v>0</v>
      </c>
      <c r="Z64" s="25">
        <f>IF(ISERROR(VLOOKUP(P64,tbl_UrlaubMA2[],1,FALSE)),0,"100")</f>
        <v>0</v>
      </c>
      <c r="AA64" s="25">
        <f>IF(ISERROR(VLOOKUP(P64,tbl_UrlaubMA3[],1,FALSE)),0,"100")</f>
        <v>0</v>
      </c>
      <c r="AB64" s="25">
        <f>IF(ISERROR(VLOOKUP(P64,tbl_UrlaubMA4[],1,FALSE)),0,"100")</f>
        <v>0</v>
      </c>
      <c r="AC64" s="13"/>
      <c r="AD64" s="8">
        <f t="shared" si="23"/>
        <v>44467</v>
      </c>
      <c r="AE64" s="4" t="str">
        <f t="shared" si="17"/>
        <v>Di</v>
      </c>
      <c r="AF64" s="4" t="str">
        <f>IF(WEEKDAY(AD64)=2,"KW "&amp;WEEKNUM(AD64)&amp;" ","")&amp;IF(ISERROR(VLOOKUP(AD64,tblTermine[],2,FALSE)),"",VLOOKUP(AD64,tblTermine[],2,FALSE)&amp;" ")&amp;IF(ISERROR(VLOOKUP(AD64,tblFeiertage[],2,FALSE)),"",VLOOKUP(AD64,tblFeiertage[],2,FALSE)&amp;" ")&amp;IF(ISERROR(VLOOKUP(AD64,tblBesondereTage[],2,FALSE)),"",VLOOKUP(AD64,tblBesondereTage[],2,FALSE)&amp;" ")</f>
        <v/>
      </c>
      <c r="AG64" s="5"/>
      <c r="AH64" s="5"/>
      <c r="AI64" s="5"/>
      <c r="AJ64" s="9"/>
      <c r="AK64" t="str">
        <f>IF(ISERROR(VLOOKUP(AD64,tblTermine[],2,FALSE)),"",VLOOKUP(AD64,tblTermine[],2,FALSE))</f>
        <v/>
      </c>
      <c r="AL64" s="26">
        <f>IF(ISERROR(VLOOKUP(AD64,tblSchulferien[],1,FALSE)),"0","1")+IF(AE64="So",10,0)++IF(AE64="Sa",5,0)+IF(ISERROR(VLOOKUP(AD64,tblFeiertage[],2,FALSE)),"0","20")</f>
        <v>0</v>
      </c>
      <c r="AM64">
        <f>IF(ISERROR(VLOOKUP(AD64,tbl_UrlaubMA1[],1,FALSE)),0,"100")</f>
        <v>0</v>
      </c>
      <c r="AN64">
        <f>IF(ISERROR(VLOOKUP(AD64,tbl_UrlaubMA2[],1,FALSE)),0,"100")</f>
        <v>0</v>
      </c>
      <c r="AO64">
        <f>IF(ISERROR(VLOOKUP(AD64,tbl_UrlaubMA3[],1,FALSE)),0,"100")</f>
        <v>0</v>
      </c>
      <c r="AP64">
        <f>IF(ISERROR(VLOOKUP(AD64,tbl_UrlaubMA4[],1,FALSE)),0,"100")</f>
        <v>0</v>
      </c>
      <c r="AQ64" s="13"/>
      <c r="AR64" s="8">
        <f t="shared" si="24"/>
        <v>44497</v>
      </c>
      <c r="AS64" s="4" t="str">
        <f t="shared" si="18"/>
        <v>Do</v>
      </c>
      <c r="AT64" s="4" t="str">
        <f>IF(WEEKDAY(AR64)=2,"KW "&amp;WEEKNUM(AR64)&amp;" ","")&amp;IF(ISERROR(VLOOKUP(AR64,tblTermine[],2,FALSE)),"",VLOOKUP(AR64,tblTermine[],2,FALSE)&amp;" ")&amp;IF(ISERROR(VLOOKUP(AR64,tblFeiertage[],2,FALSE)),"",VLOOKUP(AR64,tblFeiertage[],2,FALSE)&amp;" ")&amp;IF(ISERROR(VLOOKUP(AR64,tblBesondereTage[],2,FALSE)),"",VLOOKUP(AR64,tblBesondereTage[],2,FALSE)&amp;" ")</f>
        <v/>
      </c>
      <c r="AU64" s="5"/>
      <c r="AV64" s="5"/>
      <c r="AW64" s="5"/>
      <c r="AX64" s="9"/>
      <c r="AY64" t="str">
        <f>IF(ISERROR(VLOOKUP(AR64,tblTermine[],2,FALSE)),"",VLOOKUP(AR64,tblTermine[],2,FALSE))</f>
        <v/>
      </c>
      <c r="AZ64" s="26">
        <f>IF(ISERROR(VLOOKUP(AR64,tblSchulferien[],1,FALSE)),"0","1")+IF(AS64="So",10,0)++IF(AS64="Sa",5,0)+IF(ISERROR(VLOOKUP(AR64,tblFeiertage[],2,FALSE)),"0","20")</f>
        <v>0</v>
      </c>
      <c r="BA64">
        <f>IF(ISERROR(VLOOKUP(AR64,tbl_UrlaubMA1[],1,FALSE)),0,"100")</f>
        <v>0</v>
      </c>
      <c r="BB64">
        <f>IF(ISERROR(VLOOKUP(AR64,tbl_UrlaubMA2[],1,FALSE)),0,"100")</f>
        <v>0</v>
      </c>
      <c r="BC64">
        <f>IF(ISERROR(VLOOKUP(AR64,tbl_UrlaubMA3[],1,FALSE)),0,"100")</f>
        <v>0</v>
      </c>
      <c r="BD64">
        <f>IF(ISERROR(VLOOKUP(AR64,tbl_UrlaubMA4[],1,FALSE)),0,"100")</f>
        <v>0</v>
      </c>
      <c r="BE64" s="13"/>
      <c r="BF64" s="8">
        <f t="shared" si="25"/>
        <v>44528</v>
      </c>
      <c r="BG64" s="4" t="str">
        <f t="shared" si="19"/>
        <v>So</v>
      </c>
      <c r="BH64" s="4" t="str">
        <f>IF(WEEKDAY(BF64)=2,"KW "&amp;WEEKNUM(BF64)&amp;" ","")&amp;IF(ISERROR(VLOOKUP(BF64,tblTermine[],2,FALSE)),"",VLOOKUP(BF64,tblTermine[],2,FALSE)&amp;" ")&amp;IF(ISERROR(VLOOKUP(BF64,tblFeiertage[],2,FALSE)),"",VLOOKUP(BF64,tblFeiertage[],2,FALSE)&amp;" ")&amp;IF(ISERROR(VLOOKUP(BF64,tblBesondereTage[],2,FALSE)),"",VLOOKUP(BF64,tblBesondereTage[],2,FALSE)&amp;" ")</f>
        <v xml:space="preserve">1. Advent </v>
      </c>
      <c r="BI64" s="5"/>
      <c r="BJ64" s="5"/>
      <c r="BK64" s="5"/>
      <c r="BL64" s="9"/>
      <c r="BM64" t="str">
        <f>IF(ISERROR(VLOOKUP(BF64,tblTermine[],2,FALSE)),"",VLOOKUP(BF64,tblTermine[],2,FALSE))</f>
        <v/>
      </c>
      <c r="BN64" s="26">
        <f>IF(ISERROR(VLOOKUP(BF64,tblSchulferien[],1,FALSE)),"0","1")+IF(BG64="So",10,0)++IF(BG64="Sa",5,0)+IF(ISERROR(VLOOKUP(BF64,tblFeiertage[],2,FALSE)),"0","20")</f>
        <v>10</v>
      </c>
      <c r="BO64">
        <f>IF(ISERROR(VLOOKUP(BF64,tbl_UrlaubMA1[],1,FALSE)),0,"100")</f>
        <v>0</v>
      </c>
      <c r="BP64">
        <f>IF(ISERROR(VLOOKUP(BF64,tbl_UrlaubMA2[],1,FALSE)),0,"100")</f>
        <v>0</v>
      </c>
      <c r="BQ64">
        <f>IF(ISERROR(VLOOKUP(BF64,tbl_UrlaubMA3[],1,FALSE)),0,"100")</f>
        <v>0</v>
      </c>
      <c r="BR64">
        <f>IF(ISERROR(VLOOKUP(BF64,tbl_UrlaubMA4[],1,FALSE)),0,"100")</f>
        <v>0</v>
      </c>
      <c r="BS64" s="13"/>
      <c r="BT64" s="8">
        <f t="shared" si="26"/>
        <v>44558</v>
      </c>
      <c r="BU64" s="4" t="str">
        <f t="shared" si="20"/>
        <v>Di</v>
      </c>
      <c r="BV64" s="4" t="str">
        <f>IF(WEEKDAY(BT64)=2,"KW "&amp;WEEKNUM(BT64)&amp;" ","")&amp;IF(ISERROR(VLOOKUP(BT64,tblTermine[],2,FALSE)),"",VLOOKUP(BT64,tblTermine[],2,FALSE)&amp;" ")&amp;IF(ISERROR(VLOOKUP(BT64,tblFeiertage[],2,FALSE)),"",VLOOKUP(BT64,tblFeiertage[],2,FALSE)&amp;" ")&amp;IF(ISERROR(VLOOKUP(BT64,tblBesondereTage[],2,FALSE)),"",VLOOKUP(BT64,tblBesondereTage[],2,FALSE)&amp;" ")</f>
        <v/>
      </c>
      <c r="BW64" s="5"/>
      <c r="BX64" s="5"/>
      <c r="BY64" s="5"/>
      <c r="BZ64" s="9"/>
      <c r="CA64" t="str">
        <f>IF(ISERROR(VLOOKUP(BT64,tblTermine[],2,FALSE)),"",VLOOKUP(BT64,tblTermine[],2,FALSE))</f>
        <v/>
      </c>
      <c r="CB64" s="26">
        <f>IF(ISERROR(VLOOKUP(BT64,tblSchulferien[],1,FALSE)),"0","1")+IF(BU64="So",10,0)++IF(BU64="Sa",5,0)+IF(ISERROR(VLOOKUP(BT64,tblFeiertage[],2,FALSE)),"0","20")</f>
        <v>1</v>
      </c>
      <c r="CC64">
        <f>IF(ISERROR(VLOOKUP(BT64,tbl_UrlaubMA1[],1,FALSE)),0,"100")</f>
        <v>0</v>
      </c>
      <c r="CD64">
        <f>IF(ISERROR(VLOOKUP(BT64,tbl_UrlaubMA2[],1,FALSE)),0,"100")</f>
        <v>0</v>
      </c>
      <c r="CE64">
        <f>IF(ISERROR(VLOOKUP(BT64,tbl_UrlaubMA3[],1,FALSE)),0,"100")</f>
        <v>0</v>
      </c>
      <c r="CF64">
        <f>IF(ISERROR(VLOOKUP(BT64,tbl_UrlaubMA4[],1,FALSE)),0,"100")</f>
        <v>0</v>
      </c>
      <c r="CG64" s="13"/>
    </row>
    <row r="65" spans="1:85" x14ac:dyDescent="0.3">
      <c r="A65" s="13"/>
      <c r="B65" s="8">
        <f t="shared" si="21"/>
        <v>44406</v>
      </c>
      <c r="C65" s="4" t="str">
        <f t="shared" si="15"/>
        <v>Do</v>
      </c>
      <c r="D65" s="4" t="str">
        <f>IF(WEEKDAY(B65)=2,"KW "&amp;WEEKNUM(B65)&amp;" ","")&amp;IF(ISERROR(VLOOKUP(B65,tblTermine[],2,FALSE)),"",VLOOKUP(B65,tblTermine[],2,FALSE)&amp;" ")&amp;IF(ISERROR(VLOOKUP(B65,tblFeiertage[],2,FALSE)),"",VLOOKUP(B65,tblFeiertage[],2,FALSE)&amp;" ")&amp;IF(ISERROR(VLOOKUP(B65,tblBesondereTage[],2,FALSE)),"",VLOOKUP(B65,tblBesondereTage[],2,FALSE)&amp;" ")</f>
        <v/>
      </c>
      <c r="E65" s="5"/>
      <c r="F65" s="5"/>
      <c r="G65" s="5"/>
      <c r="H65" s="9"/>
      <c r="I65" t="str">
        <f>IF(ISERROR(VLOOKUP(B65,tblTermine[],2,FALSE)),"",VLOOKUP(B65,tblTermine[],2,FALSE))</f>
        <v/>
      </c>
      <c r="J65" s="26">
        <f>IF(ISERROR(VLOOKUP(B65,tblSchulferien[],1,FALSE)),"0","1")+IF(C65="So",10,0)++IF(C65="Sa",5,0)+IF(ISERROR(VLOOKUP(B65,tblFeiertage[],2,FALSE)),"0","20")</f>
        <v>0</v>
      </c>
      <c r="K65">
        <f>IF(ISERROR(VLOOKUP(B65,tbl_UrlaubMA1[],1,FALSE)),0,"100")</f>
        <v>0</v>
      </c>
      <c r="L65">
        <f>IF(ISERROR(VLOOKUP(B65,tbl_UrlaubMA2[],1,FALSE)),0,"100")</f>
        <v>0</v>
      </c>
      <c r="M65">
        <f>IF(ISERROR(VLOOKUP(B65,tbl_UrlaubMA3[],1,FALSE)),0,"100")</f>
        <v>0</v>
      </c>
      <c r="N65">
        <f>IF(ISERROR(VLOOKUP(B65,tbl_UrlaubMA4[],1,FALSE)),0,"100")</f>
        <v>0</v>
      </c>
      <c r="O65" s="13"/>
      <c r="P65" s="8">
        <f t="shared" si="22"/>
        <v>44437</v>
      </c>
      <c r="Q65" s="4" t="str">
        <f t="shared" si="16"/>
        <v>So</v>
      </c>
      <c r="R65" s="4" t="str">
        <f>IF(WEEKDAY(P65)=2,"KW "&amp;WEEKNUM(P65)&amp;" ","")&amp;IF(ISERROR(VLOOKUP(P65,tblTermine[],2,FALSE)),"",VLOOKUP(P65,tblTermine[],2,FALSE)&amp;" ")&amp;IF(ISERROR(VLOOKUP(P65,tblFeiertage[],2,FALSE)),"",VLOOKUP(P65,tblFeiertage[],2,FALSE)&amp;" ")&amp;IF(ISERROR(VLOOKUP(P65,tblBesondereTage[],2,FALSE)),"",VLOOKUP(P65,tblBesondereTage[],2,FALSE)&amp;" ")</f>
        <v/>
      </c>
      <c r="S65" s="5"/>
      <c r="T65" s="5"/>
      <c r="U65" s="5"/>
      <c r="V65" s="5"/>
      <c r="W65" s="25" t="str">
        <f>IF(ISERROR(VLOOKUP(P65,tblTermine[],2,FALSE)),"",VLOOKUP(P65,tblTermine[],2,FALSE))</f>
        <v/>
      </c>
      <c r="X65" s="26">
        <f>IF(ISERROR(VLOOKUP(P65,tblSchulferien[],1,FALSE)),"0","1")+IF(Q65="So",10,0)++IF(Q65="Sa",5,0)+IF(ISERROR(VLOOKUP(P65,tblFeiertage[],2,FALSE)),"0","20")</f>
        <v>11</v>
      </c>
      <c r="Y65" s="25">
        <f>IF(ISERROR(VLOOKUP(P65,tbl_UrlaubMA1[],1,FALSE)),0,"100")</f>
        <v>0</v>
      </c>
      <c r="Z65" s="25">
        <f>IF(ISERROR(VLOOKUP(P65,tbl_UrlaubMA2[],1,FALSE)),0,"100")</f>
        <v>0</v>
      </c>
      <c r="AA65" s="25">
        <f>IF(ISERROR(VLOOKUP(P65,tbl_UrlaubMA3[],1,FALSE)),0,"100")</f>
        <v>0</v>
      </c>
      <c r="AB65" s="25">
        <f>IF(ISERROR(VLOOKUP(P65,tbl_UrlaubMA4[],1,FALSE)),0,"100")</f>
        <v>0</v>
      </c>
      <c r="AC65" s="13"/>
      <c r="AD65" s="8">
        <f t="shared" si="23"/>
        <v>44468</v>
      </c>
      <c r="AE65" s="4" t="str">
        <f t="shared" si="17"/>
        <v>Mi</v>
      </c>
      <c r="AF65" s="4" t="str">
        <f>IF(WEEKDAY(AD65)=2,"KW "&amp;WEEKNUM(AD65)&amp;" ","")&amp;IF(ISERROR(VLOOKUP(AD65,tblTermine[],2,FALSE)),"",VLOOKUP(AD65,tblTermine[],2,FALSE)&amp;" ")&amp;IF(ISERROR(VLOOKUP(AD65,tblFeiertage[],2,FALSE)),"",VLOOKUP(AD65,tblFeiertage[],2,FALSE)&amp;" ")&amp;IF(ISERROR(VLOOKUP(AD65,tblBesondereTage[],2,FALSE)),"",VLOOKUP(AD65,tblBesondereTage[],2,FALSE)&amp;" ")</f>
        <v/>
      </c>
      <c r="AG65" s="5"/>
      <c r="AH65" s="5"/>
      <c r="AI65" s="5"/>
      <c r="AJ65" s="9"/>
      <c r="AK65" t="str">
        <f>IF(ISERROR(VLOOKUP(AD65,tblTermine[],2,FALSE)),"",VLOOKUP(AD65,tblTermine[],2,FALSE))</f>
        <v/>
      </c>
      <c r="AL65" s="26">
        <f>IF(ISERROR(VLOOKUP(AD65,tblSchulferien[],1,FALSE)),"0","1")+IF(AE65="So",10,0)++IF(AE65="Sa",5,0)+IF(ISERROR(VLOOKUP(AD65,tblFeiertage[],2,FALSE)),"0","20")</f>
        <v>0</v>
      </c>
      <c r="AM65">
        <f>IF(ISERROR(VLOOKUP(AD65,tbl_UrlaubMA1[],1,FALSE)),0,"100")</f>
        <v>0</v>
      </c>
      <c r="AN65">
        <f>IF(ISERROR(VLOOKUP(AD65,tbl_UrlaubMA2[],1,FALSE)),0,"100")</f>
        <v>0</v>
      </c>
      <c r="AO65">
        <f>IF(ISERROR(VLOOKUP(AD65,tbl_UrlaubMA3[],1,FALSE)),0,"100")</f>
        <v>0</v>
      </c>
      <c r="AP65">
        <f>IF(ISERROR(VLOOKUP(AD65,tbl_UrlaubMA4[],1,FALSE)),0,"100")</f>
        <v>0</v>
      </c>
      <c r="AQ65" s="13"/>
      <c r="AR65" s="8">
        <f t="shared" si="24"/>
        <v>44498</v>
      </c>
      <c r="AS65" s="4" t="str">
        <f t="shared" si="18"/>
        <v>Fr</v>
      </c>
      <c r="AT65" s="4" t="str">
        <f>IF(WEEKDAY(AR65)=2,"KW "&amp;WEEKNUM(AR65)&amp;" ","")&amp;IF(ISERROR(VLOOKUP(AR65,tblTermine[],2,FALSE)),"",VLOOKUP(AR65,tblTermine[],2,FALSE)&amp;" ")&amp;IF(ISERROR(VLOOKUP(AR65,tblFeiertage[],2,FALSE)),"",VLOOKUP(AR65,tblFeiertage[],2,FALSE)&amp;" ")&amp;IF(ISERROR(VLOOKUP(AR65,tblBesondereTage[],2,FALSE)),"",VLOOKUP(AR65,tblBesondereTage[],2,FALSE)&amp;" ")</f>
        <v/>
      </c>
      <c r="AU65" s="5"/>
      <c r="AV65" s="5"/>
      <c r="AW65" s="5"/>
      <c r="AX65" s="9"/>
      <c r="AY65" t="str">
        <f>IF(ISERROR(VLOOKUP(AR65,tblTermine[],2,FALSE)),"",VLOOKUP(AR65,tblTermine[],2,FALSE))</f>
        <v/>
      </c>
      <c r="AZ65" s="26">
        <f>IF(ISERROR(VLOOKUP(AR65,tblSchulferien[],1,FALSE)),"0","1")+IF(AS65="So",10,0)++IF(AS65="Sa",5,0)+IF(ISERROR(VLOOKUP(AR65,tblFeiertage[],2,FALSE)),"0","20")</f>
        <v>0</v>
      </c>
      <c r="BA65">
        <f>IF(ISERROR(VLOOKUP(AR65,tbl_UrlaubMA1[],1,FALSE)),0,"100")</f>
        <v>0</v>
      </c>
      <c r="BB65">
        <f>IF(ISERROR(VLOOKUP(AR65,tbl_UrlaubMA2[],1,FALSE)),0,"100")</f>
        <v>0</v>
      </c>
      <c r="BC65">
        <f>IF(ISERROR(VLOOKUP(AR65,tbl_UrlaubMA3[],1,FALSE)),0,"100")</f>
        <v>0</v>
      </c>
      <c r="BD65">
        <f>IF(ISERROR(VLOOKUP(AR65,tbl_UrlaubMA4[],1,FALSE)),0,"100")</f>
        <v>0</v>
      </c>
      <c r="BE65" s="13"/>
      <c r="BF65" s="8">
        <f t="shared" si="25"/>
        <v>44529</v>
      </c>
      <c r="BG65" s="4" t="str">
        <f t="shared" si="19"/>
        <v>Mo</v>
      </c>
      <c r="BH65" s="4" t="str">
        <f>IF(WEEKDAY(BF65)=2,"KW "&amp;WEEKNUM(BF65)&amp;" ","")&amp;IF(ISERROR(VLOOKUP(BF65,tblTermine[],2,FALSE)),"",VLOOKUP(BF65,tblTermine[],2,FALSE)&amp;" ")&amp;IF(ISERROR(VLOOKUP(BF65,tblFeiertage[],2,FALSE)),"",VLOOKUP(BF65,tblFeiertage[],2,FALSE)&amp;" ")&amp;IF(ISERROR(VLOOKUP(BF65,tblBesondereTage[],2,FALSE)),"",VLOOKUP(BF65,tblBesondereTage[],2,FALSE)&amp;" ")</f>
        <v xml:space="preserve">KW 49 </v>
      </c>
      <c r="BI65" s="5"/>
      <c r="BJ65" s="5"/>
      <c r="BK65" s="5"/>
      <c r="BL65" s="9"/>
      <c r="BM65" t="str">
        <f>IF(ISERROR(VLOOKUP(BF65,tblTermine[],2,FALSE)),"",VLOOKUP(BF65,tblTermine[],2,FALSE))</f>
        <v/>
      </c>
      <c r="BN65" s="26">
        <f>IF(ISERROR(VLOOKUP(BF65,tblSchulferien[],1,FALSE)),"0","1")+IF(BG65="So",10,0)++IF(BG65="Sa",5,0)+IF(ISERROR(VLOOKUP(BF65,tblFeiertage[],2,FALSE)),"0","20")</f>
        <v>0</v>
      </c>
      <c r="BO65">
        <f>IF(ISERROR(VLOOKUP(BF65,tbl_UrlaubMA1[],1,FALSE)),0,"100")</f>
        <v>0</v>
      </c>
      <c r="BP65">
        <f>IF(ISERROR(VLOOKUP(BF65,tbl_UrlaubMA2[],1,FALSE)),0,"100")</f>
        <v>0</v>
      </c>
      <c r="BQ65">
        <f>IF(ISERROR(VLOOKUP(BF65,tbl_UrlaubMA3[],1,FALSE)),0,"100")</f>
        <v>0</v>
      </c>
      <c r="BR65">
        <f>IF(ISERROR(VLOOKUP(BF65,tbl_UrlaubMA4[],1,FALSE)),0,"100")</f>
        <v>0</v>
      </c>
      <c r="BS65" s="13"/>
      <c r="BT65" s="8">
        <f t="shared" si="26"/>
        <v>44559</v>
      </c>
      <c r="BU65" s="4" t="str">
        <f t="shared" si="20"/>
        <v>Mi</v>
      </c>
      <c r="BV65" s="4" t="str">
        <f>IF(WEEKDAY(BT65)=2,"KW "&amp;WEEKNUM(BT65)&amp;" ","")&amp;IF(ISERROR(VLOOKUP(BT65,tblTermine[],2,FALSE)),"",VLOOKUP(BT65,tblTermine[],2,FALSE)&amp;" ")&amp;IF(ISERROR(VLOOKUP(BT65,tblFeiertage[],2,FALSE)),"",VLOOKUP(BT65,tblFeiertage[],2,FALSE)&amp;" ")&amp;IF(ISERROR(VLOOKUP(BT65,tblBesondereTage[],2,FALSE)),"",VLOOKUP(BT65,tblBesondereTage[],2,FALSE)&amp;" ")</f>
        <v/>
      </c>
      <c r="BW65" s="5"/>
      <c r="BX65" s="5"/>
      <c r="BY65" s="5"/>
      <c r="BZ65" s="9"/>
      <c r="CA65" t="str">
        <f>IF(ISERROR(VLOOKUP(BT65,tblTermine[],2,FALSE)),"",VLOOKUP(BT65,tblTermine[],2,FALSE))</f>
        <v/>
      </c>
      <c r="CB65" s="26">
        <f>IF(ISERROR(VLOOKUP(BT65,tblSchulferien[],1,FALSE)),"0","1")+IF(BU65="So",10,0)++IF(BU65="Sa",5,0)+IF(ISERROR(VLOOKUP(BT65,tblFeiertage[],2,FALSE)),"0","20")</f>
        <v>1</v>
      </c>
      <c r="CC65">
        <f>IF(ISERROR(VLOOKUP(BT65,tbl_UrlaubMA1[],1,FALSE)),0,"100")</f>
        <v>0</v>
      </c>
      <c r="CD65">
        <f>IF(ISERROR(VLOOKUP(BT65,tbl_UrlaubMA2[],1,FALSE)),0,"100")</f>
        <v>0</v>
      </c>
      <c r="CE65">
        <f>IF(ISERROR(VLOOKUP(BT65,tbl_UrlaubMA3[],1,FALSE)),0,"100")</f>
        <v>0</v>
      </c>
      <c r="CF65">
        <f>IF(ISERROR(VLOOKUP(BT65,tbl_UrlaubMA4[],1,FALSE)),0,"100")</f>
        <v>0</v>
      </c>
      <c r="CG65" s="13"/>
    </row>
    <row r="66" spans="1:85" x14ac:dyDescent="0.3">
      <c r="A66" s="13"/>
      <c r="B66" s="8">
        <f t="shared" si="21"/>
        <v>44407</v>
      </c>
      <c r="C66" s="4" t="str">
        <f t="shared" si="15"/>
        <v>Fr</v>
      </c>
      <c r="D66" s="4" t="str">
        <f>IF(WEEKDAY(B66)=2,"KW "&amp;WEEKNUM(B66)&amp;" ","")&amp;IF(ISERROR(VLOOKUP(B66,tblTermine[],2,FALSE)),"",VLOOKUP(B66,tblTermine[],2,FALSE)&amp;" ")&amp;IF(ISERROR(VLOOKUP(B66,tblFeiertage[],2,FALSE)),"",VLOOKUP(B66,tblFeiertage[],2,FALSE)&amp;" ")&amp;IF(ISERROR(VLOOKUP(B66,tblBesondereTage[],2,FALSE)),"",VLOOKUP(B66,tblBesondereTage[],2,FALSE)&amp;" ")</f>
        <v/>
      </c>
      <c r="E66" s="5"/>
      <c r="F66" s="5"/>
      <c r="G66" s="5"/>
      <c r="H66" s="9"/>
      <c r="I66" t="str">
        <f>IF(ISERROR(VLOOKUP(B66,tblTermine[],2,FALSE)),"",VLOOKUP(B66,tblTermine[],2,FALSE))</f>
        <v/>
      </c>
      <c r="J66" s="26">
        <f>IF(ISERROR(VLOOKUP(B66,tblSchulferien[],1,FALSE)),"0","1")+IF(C66="So",10,0)++IF(C66="Sa",5,0)+IF(ISERROR(VLOOKUP(B66,tblFeiertage[],2,FALSE)),"0","20")</f>
        <v>1</v>
      </c>
      <c r="K66">
        <f>IF(ISERROR(VLOOKUP(B66,tbl_UrlaubMA1[],1,FALSE)),0,"100")</f>
        <v>0</v>
      </c>
      <c r="L66">
        <f>IF(ISERROR(VLOOKUP(B66,tbl_UrlaubMA2[],1,FALSE)),0,"100")</f>
        <v>0</v>
      </c>
      <c r="M66">
        <f>IF(ISERROR(VLOOKUP(B66,tbl_UrlaubMA3[],1,FALSE)),0,"100")</f>
        <v>0</v>
      </c>
      <c r="N66">
        <f>IF(ISERROR(VLOOKUP(B66,tbl_UrlaubMA4[],1,FALSE)),0,"100")</f>
        <v>0</v>
      </c>
      <c r="O66" s="13"/>
      <c r="P66" s="8">
        <f t="shared" si="22"/>
        <v>44438</v>
      </c>
      <c r="Q66" s="4" t="str">
        <f t="shared" si="16"/>
        <v>Mo</v>
      </c>
      <c r="R66" s="4" t="str">
        <f>IF(WEEKDAY(P66)=2,"KW "&amp;WEEKNUM(P66)&amp;" ","")&amp;IF(ISERROR(VLOOKUP(P66,tblTermine[],2,FALSE)),"",VLOOKUP(P66,tblTermine[],2,FALSE)&amp;" ")&amp;IF(ISERROR(VLOOKUP(P66,tblFeiertage[],2,FALSE)),"",VLOOKUP(P66,tblFeiertage[],2,FALSE)&amp;" ")&amp;IF(ISERROR(VLOOKUP(P66,tblBesondereTage[],2,FALSE)),"",VLOOKUP(P66,tblBesondereTage[],2,FALSE)&amp;" ")</f>
        <v xml:space="preserve">KW 36 </v>
      </c>
      <c r="S66" s="5"/>
      <c r="T66" s="5"/>
      <c r="U66" s="5"/>
      <c r="V66" s="5"/>
      <c r="W66" s="25" t="str">
        <f>IF(ISERROR(VLOOKUP(P66,tblTermine[],2,FALSE)),"",VLOOKUP(P66,tblTermine[],2,FALSE))</f>
        <v/>
      </c>
      <c r="X66" s="26">
        <f>IF(ISERROR(VLOOKUP(P66,tblSchulferien[],1,FALSE)),"0","1")+IF(Q66="So",10,0)++IF(Q66="Sa",5,0)+IF(ISERROR(VLOOKUP(P66,tblFeiertage[],2,FALSE)),"0","20")</f>
        <v>1</v>
      </c>
      <c r="Y66" s="25">
        <f>IF(ISERROR(VLOOKUP(P66,tbl_UrlaubMA1[],1,FALSE)),0,"100")</f>
        <v>0</v>
      </c>
      <c r="Z66" s="25">
        <f>IF(ISERROR(VLOOKUP(P66,tbl_UrlaubMA2[],1,FALSE)),0,"100")</f>
        <v>0</v>
      </c>
      <c r="AA66" s="25">
        <f>IF(ISERROR(VLOOKUP(P66,tbl_UrlaubMA3[],1,FALSE)),0,"100")</f>
        <v>0</v>
      </c>
      <c r="AB66" s="25">
        <f>IF(ISERROR(VLOOKUP(P66,tbl_UrlaubMA4[],1,FALSE)),0,"100")</f>
        <v>0</v>
      </c>
      <c r="AC66" s="13"/>
      <c r="AD66" s="8">
        <f t="shared" si="23"/>
        <v>44469</v>
      </c>
      <c r="AE66" s="3" t="str">
        <f t="shared" si="17"/>
        <v>Do</v>
      </c>
      <c r="AF66" s="4" t="str">
        <f>IF(WEEKDAY(AD66)=2,"KW "&amp;WEEKNUM(AD66)&amp;" ","")&amp;IF(ISERROR(VLOOKUP(AD66,tblTermine[],2,FALSE)),"",VLOOKUP(AD66,tblTermine[],2,FALSE)&amp;" ")&amp;IF(ISERROR(VLOOKUP(AD66,tblFeiertage[],2,FALSE)),"",VLOOKUP(AD66,tblFeiertage[],2,FALSE)&amp;" ")&amp;IF(ISERROR(VLOOKUP(AD66,tblBesondereTage[],2,FALSE)),"",VLOOKUP(AD66,tblBesondereTage[],2,FALSE)&amp;" ")</f>
        <v/>
      </c>
      <c r="AG66" s="5"/>
      <c r="AH66" s="5"/>
      <c r="AI66" s="5"/>
      <c r="AJ66" s="7"/>
      <c r="AK66" t="str">
        <f>IF(ISERROR(VLOOKUP(AD66,tblTermine[],2,FALSE)),"",VLOOKUP(AD66,tblTermine[],2,FALSE))</f>
        <v/>
      </c>
      <c r="AL66" s="26">
        <f>IF(ISERROR(VLOOKUP(AD66,tblSchulferien[],1,FALSE)),"0","1")+IF(AE66="So",10,0)++IF(AE66="Sa",5,0)+IF(ISERROR(VLOOKUP(AD66,tblFeiertage[],2,FALSE)),"0","20")</f>
        <v>0</v>
      </c>
      <c r="AM66">
        <f>IF(ISERROR(VLOOKUP(AD66,tbl_UrlaubMA1[],1,FALSE)),0,"100")</f>
        <v>0</v>
      </c>
      <c r="AN66">
        <f>IF(ISERROR(VLOOKUP(AD66,tbl_UrlaubMA2[],1,FALSE)),0,"100")</f>
        <v>0</v>
      </c>
      <c r="AO66">
        <f>IF(ISERROR(VLOOKUP(AD66,tbl_UrlaubMA3[],1,FALSE)),0,"100")</f>
        <v>0</v>
      </c>
      <c r="AP66">
        <f>IF(ISERROR(VLOOKUP(AD66,tbl_UrlaubMA4[],1,FALSE)),0,"100")</f>
        <v>0</v>
      </c>
      <c r="AQ66" s="13"/>
      <c r="AR66" s="8">
        <f t="shared" si="24"/>
        <v>44499</v>
      </c>
      <c r="AS66" s="4" t="str">
        <f t="shared" si="18"/>
        <v>Sa</v>
      </c>
      <c r="AT66" s="4" t="str">
        <f>IF(WEEKDAY(AR66)=2,"KW "&amp;WEEKNUM(AR66)&amp;" ","")&amp;IF(ISERROR(VLOOKUP(AR66,tblTermine[],2,FALSE)),"",VLOOKUP(AR66,tblTermine[],2,FALSE)&amp;" ")&amp;IF(ISERROR(VLOOKUP(AR66,tblFeiertage[],2,FALSE)),"",VLOOKUP(AR66,tblFeiertage[],2,FALSE)&amp;" ")&amp;IF(ISERROR(VLOOKUP(AR66,tblBesondereTage[],2,FALSE)),"",VLOOKUP(AR66,tblBesondereTage[],2,FALSE)&amp;" ")</f>
        <v/>
      </c>
      <c r="AU66" s="5"/>
      <c r="AV66" s="5"/>
      <c r="AW66" s="5"/>
      <c r="AX66" s="9"/>
      <c r="AY66" t="str">
        <f>IF(ISERROR(VLOOKUP(AR66,tblTermine[],2,FALSE)),"",VLOOKUP(AR66,tblTermine[],2,FALSE))</f>
        <v/>
      </c>
      <c r="AZ66" s="26">
        <f>IF(ISERROR(VLOOKUP(AR66,tblSchulferien[],1,FALSE)),"0","1")+IF(AS66="So",10,0)++IF(AS66="Sa",5,0)+IF(ISERROR(VLOOKUP(AR66,tblFeiertage[],2,FALSE)),"0","20")</f>
        <v>5</v>
      </c>
      <c r="BA66">
        <f>IF(ISERROR(VLOOKUP(AR66,tbl_UrlaubMA1[],1,FALSE)),0,"100")</f>
        <v>0</v>
      </c>
      <c r="BB66">
        <f>IF(ISERROR(VLOOKUP(AR66,tbl_UrlaubMA2[],1,FALSE)),0,"100")</f>
        <v>0</v>
      </c>
      <c r="BC66">
        <f>IF(ISERROR(VLOOKUP(AR66,tbl_UrlaubMA3[],1,FALSE)),0,"100")</f>
        <v>0</v>
      </c>
      <c r="BD66">
        <f>IF(ISERROR(VLOOKUP(AR66,tbl_UrlaubMA4[],1,FALSE)),0,"100")</f>
        <v>0</v>
      </c>
      <c r="BE66" s="13"/>
      <c r="BF66" s="8">
        <f t="shared" si="25"/>
        <v>44530</v>
      </c>
      <c r="BG66" s="3" t="str">
        <f t="shared" si="19"/>
        <v>Di</v>
      </c>
      <c r="BH66" s="4" t="str">
        <f>IF(WEEKDAY(BF66)=2,"KW "&amp;WEEKNUM(BF66)&amp;" ","")&amp;IF(ISERROR(VLOOKUP(BF66,tblTermine[],2,FALSE)),"",VLOOKUP(BF66,tblTermine[],2,FALSE)&amp;" ")&amp;IF(ISERROR(VLOOKUP(BF66,tblFeiertage[],2,FALSE)),"",VLOOKUP(BF66,tblFeiertage[],2,FALSE)&amp;" ")&amp;IF(ISERROR(VLOOKUP(BF66,tblBesondereTage[],2,FALSE)),"",VLOOKUP(BF66,tblBesondereTage[],2,FALSE)&amp;" ")</f>
        <v/>
      </c>
      <c r="BI66" s="5"/>
      <c r="BJ66" s="5"/>
      <c r="BK66" s="5"/>
      <c r="BL66" s="9"/>
      <c r="BM66" t="str">
        <f>IF(ISERROR(VLOOKUP(BF66,tblTermine[],2,FALSE)),"",VLOOKUP(BF66,tblTermine[],2,FALSE))</f>
        <v/>
      </c>
      <c r="BN66" s="26">
        <f>IF(ISERROR(VLOOKUP(BF66,tblSchulferien[],1,FALSE)),"0","1")+IF(BG66="So",10,0)++IF(BG66="Sa",5,0)+IF(ISERROR(VLOOKUP(BF66,tblFeiertage[],2,FALSE)),"0","20")</f>
        <v>0</v>
      </c>
      <c r="BO66">
        <f>IF(ISERROR(VLOOKUP(BF66,tbl_UrlaubMA1[],1,FALSE)),0,"100")</f>
        <v>0</v>
      </c>
      <c r="BP66">
        <f>IF(ISERROR(VLOOKUP(BF66,tbl_UrlaubMA2[],1,FALSE)),0,"100")</f>
        <v>0</v>
      </c>
      <c r="BQ66">
        <f>IF(ISERROR(VLOOKUP(BF66,tbl_UrlaubMA3[],1,FALSE)),0,"100")</f>
        <v>0</v>
      </c>
      <c r="BR66">
        <f>IF(ISERROR(VLOOKUP(BF66,tbl_UrlaubMA4[],1,FALSE)),0,"100")</f>
        <v>0</v>
      </c>
      <c r="BS66" s="13"/>
      <c r="BT66" s="8">
        <f t="shared" si="26"/>
        <v>44560</v>
      </c>
      <c r="BU66" s="3" t="str">
        <f t="shared" si="20"/>
        <v>Do</v>
      </c>
      <c r="BV66" s="4" t="str">
        <f>IF(WEEKDAY(BT66)=2,"KW "&amp;WEEKNUM(BT66)&amp;" ","")&amp;IF(ISERROR(VLOOKUP(BT66,tblTermine[],2,FALSE)),"",VLOOKUP(BT66,tblTermine[],2,FALSE)&amp;" ")&amp;IF(ISERROR(VLOOKUP(BT66,tblFeiertage[],2,FALSE)),"",VLOOKUP(BT66,tblFeiertage[],2,FALSE)&amp;" ")&amp;IF(ISERROR(VLOOKUP(BT66,tblBesondereTage[],2,FALSE)),"",VLOOKUP(BT66,tblBesondereTage[],2,FALSE)&amp;" ")</f>
        <v/>
      </c>
      <c r="BW66" s="5"/>
      <c r="BX66" s="5"/>
      <c r="BY66" s="5"/>
      <c r="BZ66" s="9"/>
      <c r="CA66" t="str">
        <f>IF(ISERROR(VLOOKUP(BT66,tblTermine[],2,FALSE)),"",VLOOKUP(BT66,tblTermine[],2,FALSE))</f>
        <v/>
      </c>
      <c r="CB66" s="26">
        <f>IF(ISERROR(VLOOKUP(BT66,tblSchulferien[],1,FALSE)),"0","1")+IF(BU66="So",10,0)++IF(BU66="Sa",5,0)+IF(ISERROR(VLOOKUP(BT66,tblFeiertage[],2,FALSE)),"0","20")</f>
        <v>1</v>
      </c>
      <c r="CC66">
        <f>IF(ISERROR(VLOOKUP(BT66,tbl_UrlaubMA1[],1,FALSE)),0,"100")</f>
        <v>0</v>
      </c>
      <c r="CD66">
        <f>IF(ISERROR(VLOOKUP(BT66,tbl_UrlaubMA2[],1,FALSE)),0,"100")</f>
        <v>0</v>
      </c>
      <c r="CE66">
        <f>IF(ISERROR(VLOOKUP(BT66,tbl_UrlaubMA3[],1,FALSE)),0,"100")</f>
        <v>0</v>
      </c>
      <c r="CF66">
        <f>IF(ISERROR(VLOOKUP(BT66,tbl_UrlaubMA4[],1,FALSE)),0,"100")</f>
        <v>0</v>
      </c>
      <c r="CG66" s="13"/>
    </row>
    <row r="67" spans="1:85" x14ac:dyDescent="0.3">
      <c r="A67" s="13"/>
      <c r="B67" s="8">
        <f t="shared" si="21"/>
        <v>44408</v>
      </c>
      <c r="C67" s="4" t="str">
        <f t="shared" si="15"/>
        <v>Sa</v>
      </c>
      <c r="D67" s="4" t="str">
        <f>IF(WEEKDAY(B67)=2,"KW "&amp;WEEKNUM(B67)&amp;" ","")&amp;IF(ISERROR(VLOOKUP(B67,tblTermine[],2,FALSE)),"",VLOOKUP(B67,tblTermine[],2,FALSE)&amp;" ")&amp;IF(ISERROR(VLOOKUP(B67,tblFeiertage[],2,FALSE)),"",VLOOKUP(B67,tblFeiertage[],2,FALSE)&amp;" ")&amp;IF(ISERROR(VLOOKUP(B67,tblBesondereTage[],2,FALSE)),"",VLOOKUP(B67,tblBesondereTage[],2,FALSE)&amp;" ")</f>
        <v/>
      </c>
      <c r="E67" s="5"/>
      <c r="F67" s="5"/>
      <c r="G67" s="5"/>
      <c r="H67" s="9"/>
      <c r="I67" t="str">
        <f>IF(ISERROR(VLOOKUP(B67,tblTermine[],2,FALSE)),"",VLOOKUP(B67,tblTermine[],2,FALSE))</f>
        <v/>
      </c>
      <c r="J67" s="26">
        <f>IF(ISERROR(VLOOKUP(B67,tblSchulferien[],1,FALSE)),"0","1")+IF(C67="So",10,0)++IF(C67="Sa",5,0)+IF(ISERROR(VLOOKUP(B67,tblFeiertage[],2,FALSE)),"0","20")</f>
        <v>6</v>
      </c>
      <c r="K67">
        <f>IF(ISERROR(VLOOKUP(B67,tbl_UrlaubMA1[],1,FALSE)),0,"100")</f>
        <v>0</v>
      </c>
      <c r="L67">
        <f>IF(ISERROR(VLOOKUP(B67,tbl_UrlaubMA2[],1,FALSE)),0,"100")</f>
        <v>0</v>
      </c>
      <c r="M67">
        <f>IF(ISERROR(VLOOKUP(B67,tbl_UrlaubMA3[],1,FALSE)),0,"100")</f>
        <v>0</v>
      </c>
      <c r="N67">
        <f>IF(ISERROR(VLOOKUP(B67,tbl_UrlaubMA4[],1,FALSE)),0,"100")</f>
        <v>0</v>
      </c>
      <c r="O67" s="13"/>
      <c r="P67" s="8">
        <f t="shared" si="22"/>
        <v>44439</v>
      </c>
      <c r="Q67" s="3" t="str">
        <f t="shared" si="16"/>
        <v>Di</v>
      </c>
      <c r="R67" s="4" t="str">
        <f>IF(WEEKDAY(P67)=2,"KW "&amp;WEEKNUM(P67)&amp;" ","")&amp;IF(ISERROR(VLOOKUP(P67,tblTermine[],2,FALSE)),"",VLOOKUP(P67,tblTermine[],2,FALSE)&amp;" ")&amp;IF(ISERROR(VLOOKUP(P67,tblFeiertage[],2,FALSE)),"",VLOOKUP(P67,tblFeiertage[],2,FALSE)&amp;" ")&amp;IF(ISERROR(VLOOKUP(P67,tblBesondereTage[],2,FALSE)),"",VLOOKUP(P67,tblBesondereTage[],2,FALSE)&amp;" ")</f>
        <v/>
      </c>
      <c r="S67" s="5"/>
      <c r="T67" s="5"/>
      <c r="U67" s="5"/>
      <c r="V67" s="5"/>
      <c r="W67" s="25" t="str">
        <f>IF(ISERROR(VLOOKUP(P67,tblTermine[],2,FALSE)),"",VLOOKUP(P67,tblTermine[],2,FALSE))</f>
        <v/>
      </c>
      <c r="X67" s="26">
        <f>IF(ISERROR(VLOOKUP(P67,tblSchulferien[],1,FALSE)),"0","1")+IF(Q67="So",10,0)++IF(Q67="Sa",5,0)+IF(ISERROR(VLOOKUP(P67,tblFeiertage[],2,FALSE)),"0","20")</f>
        <v>1</v>
      </c>
      <c r="Y67" s="25">
        <f>IF(ISERROR(VLOOKUP(P67,tbl_UrlaubMA1[],1,FALSE)),0,"100")</f>
        <v>0</v>
      </c>
      <c r="Z67" s="25">
        <f>IF(ISERROR(VLOOKUP(P67,tbl_UrlaubMA2[],1,FALSE)),0,"100")</f>
        <v>0</v>
      </c>
      <c r="AA67" s="25">
        <f>IF(ISERROR(VLOOKUP(P67,tbl_UrlaubMA3[],1,FALSE)),0,"100")</f>
        <v>0</v>
      </c>
      <c r="AB67" s="25">
        <f>IF(ISERROR(VLOOKUP(P67,tbl_UrlaubMA4[],1,FALSE)),0,"100")</f>
        <v>0</v>
      </c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8">
        <f t="shared" si="24"/>
        <v>44500</v>
      </c>
      <c r="AS67" s="3" t="str">
        <f t="shared" si="18"/>
        <v>So</v>
      </c>
      <c r="AT67" s="4" t="str">
        <f>IF(WEEKDAY(AR67)=2,"KW "&amp;WEEKNUM(AR67)&amp;" ","")&amp;IF(ISERROR(VLOOKUP(AR67,tblTermine[],2,FALSE)),"",VLOOKUP(AR67,tblTermine[],2,FALSE)&amp;" ")&amp;IF(ISERROR(VLOOKUP(AR67,tblFeiertage[],2,FALSE)),"",VLOOKUP(AR67,tblFeiertage[],2,FALSE)&amp;" ")&amp;IF(ISERROR(VLOOKUP(AR67,tblBesondereTage[],2,FALSE)),"",VLOOKUP(AR67,tblBesondereTage[],2,FALSE)&amp;" ")</f>
        <v xml:space="preserve">Beginn Winterzeit </v>
      </c>
      <c r="AU67" s="5"/>
      <c r="AV67" s="5"/>
      <c r="AW67" s="5"/>
      <c r="AX67" s="9"/>
      <c r="AY67" t="str">
        <f>IF(ISERROR(VLOOKUP(AR67,tblTermine[],2,FALSE)),"",VLOOKUP(AR67,tblTermine[],2,FALSE))</f>
        <v/>
      </c>
      <c r="AZ67" s="26">
        <f>IF(ISERROR(VLOOKUP(AR67,tblSchulferien[],1,FALSE)),"0","1")+IF(AS67="So",10,0)++IF(AS67="Sa",5,0)+IF(ISERROR(VLOOKUP(AR67,tblFeiertage[],2,FALSE)),"0","20")</f>
        <v>10</v>
      </c>
      <c r="BA67">
        <f>IF(ISERROR(VLOOKUP(AR67,tbl_UrlaubMA1[],1,FALSE)),0,"100")</f>
        <v>0</v>
      </c>
      <c r="BB67">
        <f>IF(ISERROR(VLOOKUP(AR67,tbl_UrlaubMA2[],1,FALSE)),0,"100")</f>
        <v>0</v>
      </c>
      <c r="BC67">
        <f>IF(ISERROR(VLOOKUP(AR67,tbl_UrlaubMA3[],1,FALSE)),0,"100")</f>
        <v>0</v>
      </c>
      <c r="BD67">
        <f>IF(ISERROR(VLOOKUP(AR67,tbl_UrlaubMA4[],1,FALSE)),0,"100")</f>
        <v>0</v>
      </c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8">
        <f t="shared" si="26"/>
        <v>44561</v>
      </c>
      <c r="BU67" s="3" t="str">
        <f t="shared" si="20"/>
        <v>Fr</v>
      </c>
      <c r="BV67" s="4" t="str">
        <f>IF(WEEKDAY(BT67)=2,"KW "&amp;WEEKNUM(BT67)&amp;" ","")&amp;IF(ISERROR(VLOOKUP(BT67,tblTermine[],2,FALSE)),"",VLOOKUP(BT67,tblTermine[],2,FALSE)&amp;" ")&amp;IF(ISERROR(VLOOKUP(BT67,tblFeiertage[],2,FALSE)),"",VLOOKUP(BT67,tblFeiertage[],2,FALSE)&amp;" ")&amp;IF(ISERROR(VLOOKUP(BT67,tblBesondereTage[],2,FALSE)),"",VLOOKUP(BT67,tblBesondereTage[],2,FALSE)&amp;" ")</f>
        <v xml:space="preserve">Sylvester </v>
      </c>
      <c r="BW67" s="5"/>
      <c r="BX67" s="5"/>
      <c r="BY67" s="5"/>
      <c r="BZ67" s="9"/>
      <c r="CA67" t="str">
        <f>IF(ISERROR(VLOOKUP(BT67,tblTermine[],2,FALSE)),"",VLOOKUP(BT67,tblTermine[],2,FALSE))</f>
        <v/>
      </c>
      <c r="CB67" s="26">
        <f>IF(ISERROR(VLOOKUP(BT67,tblSchulferien[],1,FALSE)),"0","1")+IF(BU67="So",10,0)++IF(BU67="Sa",5,0)+IF(ISERROR(VLOOKUP(BT67,tblFeiertage[],2,FALSE)),"0","20")</f>
        <v>21</v>
      </c>
      <c r="CC67">
        <f>IF(ISERROR(VLOOKUP(BT67,tbl_UrlaubMA1[],1,FALSE)),0,"100")</f>
        <v>0</v>
      </c>
      <c r="CD67">
        <f>IF(ISERROR(VLOOKUP(BT67,tbl_UrlaubMA2[],1,FALSE)),0,"100")</f>
        <v>0</v>
      </c>
      <c r="CE67">
        <f>IF(ISERROR(VLOOKUP(BT67,tbl_UrlaubMA3[],1,FALSE)),0,"100")</f>
        <v>0</v>
      </c>
      <c r="CF67">
        <f>IF(ISERROR(VLOOKUP(BT67,tbl_UrlaubMA4[],1,FALSE)),0,"100")</f>
        <v>0</v>
      </c>
      <c r="CG67" s="13"/>
    </row>
    <row r="68" spans="1:85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</row>
    <row r="69" spans="1:85" x14ac:dyDescent="0.3">
      <c r="A69" s="13"/>
      <c r="B69" s="13"/>
      <c r="C69" s="13"/>
      <c r="D69" s="14" t="str">
        <f>'MA1-rot'!B1</f>
        <v>MA1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9" t="str">
        <f>'MA2-orange'!B1</f>
        <v>MA2</v>
      </c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5" t="str">
        <f>'MA3-grün'!B1</f>
        <v>MA3</v>
      </c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6" t="str">
        <f>'MA4-blau'!B1</f>
        <v>MA4</v>
      </c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7" t="s">
        <v>19</v>
      </c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</row>
  </sheetData>
  <sheetProtection algorithmName="SHA-512" hashValue="D2TG63HjknLp/QT4ss0FH2awsGIaesYGIv423/gpl7LhURLzsAlkamTagb8h5SIdpo92OXTYQycx4YfUR30QUA==" saltValue="eQlDcIhg1DlbOYCrHKi47g==" spinCount="100000" sheet="1" formatCells="0" selectLockedCells="1"/>
  <mergeCells count="14">
    <mergeCell ref="AR36:AX36"/>
    <mergeCell ref="BF36:BL36"/>
    <mergeCell ref="BT36:BZ36"/>
    <mergeCell ref="B36:H36"/>
    <mergeCell ref="P36:V36"/>
    <mergeCell ref="AD36:AJ36"/>
    <mergeCell ref="BT3:BZ3"/>
    <mergeCell ref="AF1:AT1"/>
    <mergeCell ref="B1:C1"/>
    <mergeCell ref="B3:H3"/>
    <mergeCell ref="P3:V3"/>
    <mergeCell ref="AD3:AJ3"/>
    <mergeCell ref="AR3:AX3"/>
    <mergeCell ref="BF3:BL3"/>
  </mergeCells>
  <conditionalFormatting sqref="S37:S67">
    <cfRule type="expression" dxfId="496" priority="697">
      <formula>($X37=1)</formula>
    </cfRule>
    <cfRule type="expression" dxfId="495" priority="698">
      <formula>$X37&gt;=20</formula>
    </cfRule>
  </conditionalFormatting>
  <conditionalFormatting sqref="S37:S67">
    <cfRule type="expression" dxfId="494" priority="699">
      <formula>AND($X37&gt;=5,$X37&lt;=6)</formula>
    </cfRule>
  </conditionalFormatting>
  <conditionalFormatting sqref="S37:S67">
    <cfRule type="expression" dxfId="493" priority="700">
      <formula>AND($X37&gt;=10,$X37&lt;=11)</formula>
    </cfRule>
  </conditionalFormatting>
  <conditionalFormatting sqref="S37:S67">
    <cfRule type="expression" dxfId="492" priority="689">
      <formula>$Y37&gt;=100</formula>
    </cfRule>
  </conditionalFormatting>
  <conditionalFormatting sqref="S37:S67">
    <cfRule type="expression" dxfId="491" priority="704">
      <formula>$X37=0</formula>
    </cfRule>
  </conditionalFormatting>
  <conditionalFormatting sqref="P37:Q67">
    <cfRule type="expression" dxfId="490" priority="676">
      <formula>($X37=1)</formula>
    </cfRule>
    <cfRule type="expression" dxfId="489" priority="677">
      <formula>$X37&gt;=20</formula>
    </cfRule>
  </conditionalFormatting>
  <conditionalFormatting sqref="P37:Q67">
    <cfRule type="expression" dxfId="488" priority="678">
      <formula>AND($X37&gt;=5,$X37&lt;=6)</formula>
    </cfRule>
  </conditionalFormatting>
  <conditionalFormatting sqref="P37:Q67">
    <cfRule type="expression" dxfId="487" priority="679">
      <formula>AND($X37&gt;=10,$X37&lt;=11)</formula>
    </cfRule>
  </conditionalFormatting>
  <conditionalFormatting sqref="P37:Q67">
    <cfRule type="expression" dxfId="486" priority="680">
      <formula>$X37=0</formula>
    </cfRule>
  </conditionalFormatting>
  <conditionalFormatting sqref="AD37:AE66">
    <cfRule type="expression" dxfId="485" priority="648">
      <formula>($AL37=1)</formula>
    </cfRule>
    <cfRule type="expression" dxfId="484" priority="649">
      <formula>$AL37&gt;=20</formula>
    </cfRule>
  </conditionalFormatting>
  <conditionalFormatting sqref="AD37:AE66">
    <cfRule type="expression" dxfId="483" priority="650">
      <formula>AND($AL37&gt;=5,$AL37&lt;=6)</formula>
    </cfRule>
  </conditionalFormatting>
  <conditionalFormatting sqref="AJ37:AJ66">
    <cfRule type="expression" dxfId="482" priority="665">
      <formula>($AL37=1)</formula>
    </cfRule>
    <cfRule type="expression" dxfId="481" priority="666">
      <formula>$AL37&gt;=20</formula>
    </cfRule>
  </conditionalFormatting>
  <conditionalFormatting sqref="AJ37:AJ66">
    <cfRule type="expression" dxfId="480" priority="667">
      <formula>AND($AL37&gt;=5,$AL37&lt;=6)</formula>
    </cfRule>
  </conditionalFormatting>
  <conditionalFormatting sqref="AJ37:AJ66">
    <cfRule type="expression" dxfId="479" priority="668">
      <formula>AND($AL37&gt;=10,$AL37&lt;=11)</formula>
    </cfRule>
  </conditionalFormatting>
  <conditionalFormatting sqref="AJ37:AJ66">
    <cfRule type="expression" dxfId="478" priority="658">
      <formula>$AP37&gt;=100</formula>
    </cfRule>
  </conditionalFormatting>
  <conditionalFormatting sqref="AJ37:AJ66">
    <cfRule type="expression" dxfId="477" priority="669">
      <formula>$AL37=0</formula>
    </cfRule>
  </conditionalFormatting>
  <conditionalFormatting sqref="AD37:AE66">
    <cfRule type="expression" dxfId="476" priority="651">
      <formula>AND($AL37&gt;=10,$AL37&lt;=11)</formula>
    </cfRule>
  </conditionalFormatting>
  <conditionalFormatting sqref="AD37:AE66">
    <cfRule type="expression" dxfId="475" priority="652">
      <formula>$AL37=0</formula>
    </cfRule>
  </conditionalFormatting>
  <conditionalFormatting sqref="AS37:AS67">
    <cfRule type="expression" dxfId="474" priority="592">
      <formula>(BA37=1)</formula>
    </cfRule>
    <cfRule type="expression" dxfId="473" priority="593">
      <formula>AZ37&gt;=20</formula>
    </cfRule>
    <cfRule type="expression" dxfId="472" priority="594">
      <formula>AND(AZ37&gt;=5,AZ37&lt;=6)</formula>
    </cfRule>
    <cfRule type="expression" dxfId="471" priority="595">
      <formula>AND(AZ37&gt;=10,AZ37&lt;=11)</formula>
    </cfRule>
    <cfRule type="expression" dxfId="470" priority="596">
      <formula>AZ37=0</formula>
    </cfRule>
  </conditionalFormatting>
  <conditionalFormatting sqref="AR37:AR67">
    <cfRule type="expression" dxfId="469" priority="587">
      <formula>(AZ37=1)</formula>
    </cfRule>
    <cfRule type="expression" dxfId="468" priority="588">
      <formula>AZ37&gt;=20</formula>
    </cfRule>
    <cfRule type="expression" dxfId="467" priority="589">
      <formula>AND(AZ37&gt;=5,AZ37&lt;=6)</formula>
    </cfRule>
    <cfRule type="expression" dxfId="466" priority="590">
      <formula>AND(AZ37&gt;=10,AZ37&lt;=11)</formula>
    </cfRule>
    <cfRule type="expression" dxfId="465" priority="591">
      <formula>AZ37=0</formula>
    </cfRule>
  </conditionalFormatting>
  <conditionalFormatting sqref="BG37:BG66">
    <cfRule type="expression" dxfId="464" priority="552">
      <formula>(BN37=1)</formula>
    </cfRule>
    <cfRule type="expression" dxfId="463" priority="553">
      <formula>BN37&gt;=20</formula>
    </cfRule>
    <cfRule type="expression" dxfId="462" priority="554">
      <formula>AND(BN37&gt;=5,BN37&lt;=6)</formula>
    </cfRule>
    <cfRule type="expression" dxfId="461" priority="555">
      <formula>AND(BN37&gt;=10,BN37&lt;=11)</formula>
    </cfRule>
    <cfRule type="expression" dxfId="460" priority="556">
      <formula>BN37=0</formula>
    </cfRule>
  </conditionalFormatting>
  <conditionalFormatting sqref="BF37:BF66">
    <cfRule type="expression" dxfId="459" priority="547">
      <formula>(BN37=1)</formula>
    </cfRule>
    <cfRule type="expression" dxfId="458" priority="548">
      <formula>BN37&gt;=20</formula>
    </cfRule>
    <cfRule type="expression" dxfId="457" priority="549">
      <formula>AND(BN37&gt;=5,BN37&lt;=6)</formula>
    </cfRule>
    <cfRule type="expression" dxfId="456" priority="550">
      <formula>AND(BN37&gt;=10,BN37&lt;=11)</formula>
    </cfRule>
    <cfRule type="expression" dxfId="455" priority="551">
      <formula>BN37=0</formula>
    </cfRule>
  </conditionalFormatting>
  <conditionalFormatting sqref="BU37:BU67">
    <cfRule type="expression" dxfId="454" priority="512">
      <formula>(CB37=1)</formula>
    </cfRule>
    <cfRule type="expression" dxfId="453" priority="513">
      <formula>CB37&gt;=20</formula>
    </cfRule>
    <cfRule type="expression" dxfId="452" priority="514">
      <formula>AND(CB37&gt;=5,CB37&lt;=6)</formula>
    </cfRule>
    <cfRule type="expression" dxfId="451" priority="515">
      <formula>AND(CB37&gt;=10,CB37&lt;=11)</formula>
    </cfRule>
    <cfRule type="expression" dxfId="450" priority="516">
      <formula>CB37=0</formula>
    </cfRule>
  </conditionalFormatting>
  <conditionalFormatting sqref="BT37:BT67">
    <cfRule type="expression" dxfId="449" priority="507">
      <formula>(CB37=1)</formula>
    </cfRule>
    <cfRule type="expression" dxfId="448" priority="508">
      <formula>CB37&gt;=20</formula>
    </cfRule>
    <cfRule type="expression" dxfId="447" priority="509">
      <formula>AND(CB37&gt;=5,CB37&lt;=6)</formula>
    </cfRule>
    <cfRule type="expression" dxfId="446" priority="510">
      <formula>AND(CB37&gt;=10,CB37&lt;=11)</formula>
    </cfRule>
    <cfRule type="expression" dxfId="445" priority="511">
      <formula>CB37=0</formula>
    </cfRule>
  </conditionalFormatting>
  <conditionalFormatting sqref="E4:E34">
    <cfRule type="expression" dxfId="444" priority="495">
      <formula>K4&gt;=100</formula>
    </cfRule>
    <cfRule type="expression" dxfId="443" priority="499">
      <formula>(J4=1)</formula>
    </cfRule>
    <cfRule type="expression" dxfId="442" priority="500">
      <formula>(J4&gt;=20)</formula>
    </cfRule>
    <cfRule type="expression" dxfId="441" priority="501">
      <formula>AND(J4&gt;=5,J4&lt;=6)</formula>
    </cfRule>
    <cfRule type="expression" dxfId="440" priority="502">
      <formula>AND(J4&gt;=10,J4&lt;=11)</formula>
    </cfRule>
  </conditionalFormatting>
  <conditionalFormatting sqref="E4:E34">
    <cfRule type="expression" dxfId="439" priority="503">
      <formula>J4=0</formula>
    </cfRule>
  </conditionalFormatting>
  <conditionalFormatting sqref="F4:F34">
    <cfRule type="expression" dxfId="438" priority="489">
      <formula>L4&gt;=100</formula>
    </cfRule>
    <cfRule type="expression" dxfId="437" priority="490">
      <formula>(J4=1)</formula>
    </cfRule>
    <cfRule type="expression" dxfId="436" priority="491">
      <formula>(J4&gt;=20)</formula>
    </cfRule>
    <cfRule type="expression" dxfId="435" priority="492">
      <formula>AND(J4&gt;=5,J4&lt;=6)</formula>
    </cfRule>
    <cfRule type="expression" dxfId="434" priority="493">
      <formula>AND(J4&gt;=10,J4&lt;=11)</formula>
    </cfRule>
    <cfRule type="expression" dxfId="433" priority="494">
      <formula>J4=0</formula>
    </cfRule>
  </conditionalFormatting>
  <conditionalFormatting sqref="G4:G34">
    <cfRule type="expression" dxfId="432" priority="483">
      <formula>M4&gt;=100</formula>
    </cfRule>
    <cfRule type="expression" dxfId="431" priority="484">
      <formula>(J4=1)</formula>
    </cfRule>
    <cfRule type="expression" dxfId="430" priority="485">
      <formula>(J4&gt;=20)</formula>
    </cfRule>
    <cfRule type="expression" dxfId="429" priority="486">
      <formula>AND(J4&gt;=5,J4&lt;=6)</formula>
    </cfRule>
    <cfRule type="expression" dxfId="428" priority="487">
      <formula>AND(J4&gt;=10,J4&lt;=11)</formula>
    </cfRule>
    <cfRule type="expression" dxfId="427" priority="488">
      <formula>J4=0</formula>
    </cfRule>
  </conditionalFormatting>
  <conditionalFormatting sqref="H4:H34">
    <cfRule type="expression" dxfId="426" priority="477">
      <formula>N4&gt;=100</formula>
    </cfRule>
    <cfRule type="expression" dxfId="425" priority="478">
      <formula>(J4=1)</formula>
    </cfRule>
    <cfRule type="expression" dxfId="424" priority="479">
      <formula>(J4&gt;=20)</formula>
    </cfRule>
    <cfRule type="expression" dxfId="423" priority="480">
      <formula>AND(J4&gt;=5,J4&lt;=6)</formula>
    </cfRule>
    <cfRule type="expression" dxfId="422" priority="481">
      <formula>AND(J4&gt;=10,J4&lt;=11)</formula>
    </cfRule>
    <cfRule type="expression" dxfId="421" priority="482">
      <formula>J4=0</formula>
    </cfRule>
  </conditionalFormatting>
  <conditionalFormatting sqref="C4:C34">
    <cfRule type="expression" dxfId="420" priority="472">
      <formula>(J4=1)</formula>
    </cfRule>
    <cfRule type="expression" dxfId="419" priority="473">
      <formula>J4&gt;=20</formula>
    </cfRule>
    <cfRule type="expression" dxfId="418" priority="474">
      <formula>AND(J4&gt;=5,J4&lt;=6)</formula>
    </cfRule>
    <cfRule type="expression" dxfId="417" priority="475">
      <formula>AND(J4&gt;=10,J4&lt;=11)</formula>
    </cfRule>
    <cfRule type="expression" dxfId="416" priority="476">
      <formula>J4=0</formula>
    </cfRule>
  </conditionalFormatting>
  <conditionalFormatting sqref="B4:B34">
    <cfRule type="expression" dxfId="415" priority="467">
      <formula>(J4=1)</formula>
    </cfRule>
    <cfRule type="expression" dxfId="414" priority="468">
      <formula>J4&gt;=20</formula>
    </cfRule>
    <cfRule type="expression" dxfId="413" priority="469">
      <formula>AND(J4&gt;=5,J4&lt;=6)</formula>
    </cfRule>
    <cfRule type="expression" dxfId="412" priority="470">
      <formula>AND(J4&gt;=10,J4&lt;=11)</formula>
    </cfRule>
    <cfRule type="expression" dxfId="411" priority="471">
      <formula>J4=0</formula>
    </cfRule>
  </conditionalFormatting>
  <conditionalFormatting sqref="R4:R32">
    <cfRule type="expression" dxfId="410" priority="456">
      <formula>(X4=1)</formula>
    </cfRule>
    <cfRule type="expression" dxfId="409" priority="457">
      <formula>X4&gt;=20</formula>
    </cfRule>
  </conditionalFormatting>
  <conditionalFormatting sqref="R4:R32">
    <cfRule type="expression" dxfId="408" priority="458">
      <formula>AND(X4&gt;=5,X4&lt;=6)</formula>
    </cfRule>
  </conditionalFormatting>
  <conditionalFormatting sqref="R4:R32">
    <cfRule type="expression" dxfId="407" priority="465">
      <formula>AND(X4&gt;=10,X4&lt;=11)</formula>
    </cfRule>
  </conditionalFormatting>
  <conditionalFormatting sqref="S4:S32">
    <cfRule type="expression" dxfId="406" priority="455">
      <formula>Y4&gt;=100</formula>
    </cfRule>
    <cfRule type="expression" dxfId="405" priority="459">
      <formula>(X4=1)</formula>
    </cfRule>
    <cfRule type="expression" dxfId="404" priority="460">
      <formula>(X4&gt;=20)</formula>
    </cfRule>
    <cfRule type="expression" dxfId="403" priority="461">
      <formula>AND(X4&gt;=5,X4&lt;=6)</formula>
    </cfRule>
    <cfRule type="expression" dxfId="402" priority="462">
      <formula>AND(X4&gt;=10,X4&lt;=11)</formula>
    </cfRule>
  </conditionalFormatting>
  <conditionalFormatting sqref="R4:R32">
    <cfRule type="expression" dxfId="401" priority="466">
      <formula>X4=0</formula>
    </cfRule>
  </conditionalFormatting>
  <conditionalFormatting sqref="S4:S32">
    <cfRule type="expression" dxfId="400" priority="463">
      <formula>X4=0</formula>
    </cfRule>
  </conditionalFormatting>
  <conditionalFormatting sqref="T4:T32">
    <cfRule type="expression" dxfId="399" priority="449">
      <formula>Z4&gt;=100</formula>
    </cfRule>
    <cfRule type="expression" dxfId="398" priority="450">
      <formula>(X4=1)</formula>
    </cfRule>
    <cfRule type="expression" dxfId="397" priority="451">
      <formula>(X4&gt;=20)</formula>
    </cfRule>
    <cfRule type="expression" dxfId="396" priority="452">
      <formula>AND(X4&gt;=5,X4&lt;=6)</formula>
    </cfRule>
    <cfRule type="expression" dxfId="395" priority="453">
      <formula>AND(X4&gt;=10,X4&lt;=11)</formula>
    </cfRule>
    <cfRule type="expression" dxfId="394" priority="454">
      <formula>X4=0</formula>
    </cfRule>
  </conditionalFormatting>
  <conditionalFormatting sqref="U4:U32">
    <cfRule type="expression" dxfId="393" priority="443">
      <formula>AA4&gt;=100</formula>
    </cfRule>
    <cfRule type="expression" dxfId="392" priority="444">
      <formula>(X4=1)</formula>
    </cfRule>
    <cfRule type="expression" dxfId="391" priority="445">
      <formula>(X4&gt;=20)</formula>
    </cfRule>
    <cfRule type="expression" dxfId="390" priority="446">
      <formula>AND(X4&gt;=5,X4&lt;=6)</formula>
    </cfRule>
    <cfRule type="expression" dxfId="389" priority="447">
      <formula>AND(X4&gt;=10,X4&lt;=11)</formula>
    </cfRule>
    <cfRule type="expression" dxfId="388" priority="448">
      <formula>X4=0</formula>
    </cfRule>
  </conditionalFormatting>
  <conditionalFormatting sqref="V4:V32">
    <cfRule type="expression" dxfId="387" priority="437">
      <formula>AB4&gt;=100</formula>
    </cfRule>
    <cfRule type="expression" dxfId="386" priority="438">
      <formula>(X4=1)</formula>
    </cfRule>
    <cfRule type="expression" dxfId="385" priority="439">
      <formula>(X4&gt;=20)</formula>
    </cfRule>
    <cfRule type="expression" dxfId="384" priority="440">
      <formula>AND(X4&gt;=5,X4&lt;=6)</formula>
    </cfRule>
    <cfRule type="expression" dxfId="383" priority="441">
      <formula>AND(X4&gt;=10,X4&lt;=11)</formula>
    </cfRule>
    <cfRule type="expression" dxfId="382" priority="442">
      <formula>X4=0</formula>
    </cfRule>
  </conditionalFormatting>
  <conditionalFormatting sqref="Q4:Q32">
    <cfRule type="expression" dxfId="381" priority="432">
      <formula>(X4=1)</formula>
    </cfRule>
    <cfRule type="expression" dxfId="380" priority="433">
      <formula>X4&gt;=20</formula>
    </cfRule>
    <cfRule type="expression" dxfId="379" priority="434">
      <formula>AND(X4&gt;=5,X4&lt;=6)</formula>
    </cfRule>
    <cfRule type="expression" dxfId="378" priority="435">
      <formula>AND(X4&gt;=10,X4&lt;=11)</formula>
    </cfRule>
    <cfRule type="expression" dxfId="377" priority="436">
      <formula>X4=0</formula>
    </cfRule>
  </conditionalFormatting>
  <conditionalFormatting sqref="P4:P32">
    <cfRule type="expression" dxfId="376" priority="95">
      <formula>(O4=3)</formula>
    </cfRule>
    <cfRule type="expression" dxfId="375" priority="427">
      <formula>(X4=1)</formula>
    </cfRule>
    <cfRule type="expression" dxfId="374" priority="428">
      <formula>X4&gt;=20</formula>
    </cfRule>
    <cfRule type="expression" dxfId="373" priority="429">
      <formula>AND(X4&gt;=5,X4&lt;=6)</formula>
    </cfRule>
    <cfRule type="expression" dxfId="372" priority="430">
      <formula>AND(X4&gt;=10,X4&lt;=11)</formula>
    </cfRule>
    <cfRule type="expression" dxfId="371" priority="431">
      <formula>X4=0</formula>
    </cfRule>
  </conditionalFormatting>
  <conditionalFormatting sqref="T37:T67">
    <cfRule type="expression" dxfId="370" priority="415">
      <formula>Z37&gt;=100</formula>
    </cfRule>
    <cfRule type="expression" dxfId="369" priority="416">
      <formula>(X37=1)</formula>
    </cfRule>
    <cfRule type="expression" dxfId="368" priority="417">
      <formula>(X37&gt;=20)</formula>
    </cfRule>
    <cfRule type="expression" dxfId="367" priority="418">
      <formula>AND(X37&gt;=5,X37&lt;=6)</formula>
    </cfRule>
    <cfRule type="expression" dxfId="366" priority="419">
      <formula>AND(X37&gt;=10,X37&lt;=11)</formula>
    </cfRule>
    <cfRule type="expression" dxfId="365" priority="420">
      <formula>X37=0</formula>
    </cfRule>
  </conditionalFormatting>
  <conditionalFormatting sqref="U37:U67">
    <cfRule type="expression" dxfId="364" priority="409">
      <formula>AA37&gt;=100</formula>
    </cfRule>
    <cfRule type="expression" dxfId="363" priority="410">
      <formula>(X37=1)</formula>
    </cfRule>
    <cfRule type="expression" dxfId="362" priority="411">
      <formula>(X37&gt;=20)</formula>
    </cfRule>
    <cfRule type="expression" dxfId="361" priority="412">
      <formula>AND(X37&gt;=5,X37&lt;=6)</formula>
    </cfRule>
    <cfRule type="expression" dxfId="360" priority="413">
      <formula>AND(X37&gt;=10,X37&lt;=11)</formula>
    </cfRule>
    <cfRule type="expression" dxfId="359" priority="414">
      <formula>X37=0</formula>
    </cfRule>
  </conditionalFormatting>
  <conditionalFormatting sqref="V37:V67">
    <cfRule type="expression" dxfId="358" priority="403">
      <formula>AB37&gt;=100</formula>
    </cfRule>
    <cfRule type="expression" dxfId="357" priority="404">
      <formula>(X37=1)</formula>
    </cfRule>
    <cfRule type="expression" dxfId="356" priority="405">
      <formula>(X37&gt;=20)</formula>
    </cfRule>
    <cfRule type="expression" dxfId="355" priority="406">
      <formula>AND(X37&gt;=5,X37&lt;=6)</formula>
    </cfRule>
    <cfRule type="expression" dxfId="354" priority="407">
      <formula>AND(X37&gt;=10,X37&lt;=11)</formula>
    </cfRule>
    <cfRule type="expression" dxfId="353" priority="408">
      <formula>X37=0</formula>
    </cfRule>
  </conditionalFormatting>
  <conditionalFormatting sqref="AG4:AG34">
    <cfRule type="expression" dxfId="352" priority="391">
      <formula>AM4&gt;=100</formula>
    </cfRule>
    <cfRule type="expression" dxfId="351" priority="395">
      <formula>(AL4=1)</formula>
    </cfRule>
    <cfRule type="expression" dxfId="350" priority="396">
      <formula>(AL4&gt;=20)</formula>
    </cfRule>
    <cfRule type="expression" dxfId="349" priority="397">
      <formula>AND(AL4&gt;=5,AL4&lt;=6)</formula>
    </cfRule>
    <cfRule type="expression" dxfId="348" priority="398">
      <formula>AND(AL4&gt;=10,AL4&lt;=11)</formula>
    </cfRule>
  </conditionalFormatting>
  <conditionalFormatting sqref="AG4:AG34">
    <cfRule type="expression" dxfId="347" priority="399">
      <formula>AL4=0</formula>
    </cfRule>
  </conditionalFormatting>
  <conditionalFormatting sqref="AH4:AH34">
    <cfRule type="expression" dxfId="346" priority="385">
      <formula>AN4&gt;=100</formula>
    </cfRule>
    <cfRule type="expression" dxfId="345" priority="386">
      <formula>(AL4=1)</formula>
    </cfRule>
    <cfRule type="expression" dxfId="344" priority="387">
      <formula>(AL4&gt;=20)</formula>
    </cfRule>
    <cfRule type="expression" dxfId="343" priority="388">
      <formula>AND(AL4&gt;=5,AL4&lt;=6)</formula>
    </cfRule>
    <cfRule type="expression" dxfId="342" priority="389">
      <formula>AND(AL4&gt;=10,AL4&lt;=11)</formula>
    </cfRule>
    <cfRule type="expression" dxfId="341" priority="390">
      <formula>AL4=0</formula>
    </cfRule>
  </conditionalFormatting>
  <conditionalFormatting sqref="AI4:AI34">
    <cfRule type="expression" dxfId="340" priority="379">
      <formula>AO4&gt;=100</formula>
    </cfRule>
    <cfRule type="expression" dxfId="339" priority="380">
      <formula>(AL4=1)</formula>
    </cfRule>
    <cfRule type="expression" dxfId="338" priority="381">
      <formula>(AL4&gt;=20)</formula>
    </cfRule>
    <cfRule type="expression" dxfId="337" priority="382">
      <formula>AND(AL4&gt;=5,AL4&lt;=6)</formula>
    </cfRule>
    <cfRule type="expression" dxfId="336" priority="383">
      <formula>AND(AL4&gt;=10,AL4&lt;=11)</formula>
    </cfRule>
    <cfRule type="expression" dxfId="335" priority="384">
      <formula>AL4=0</formula>
    </cfRule>
  </conditionalFormatting>
  <conditionalFormatting sqref="AJ4:AJ34">
    <cfRule type="expression" dxfId="334" priority="373">
      <formula>AP4&gt;=100</formula>
    </cfRule>
    <cfRule type="expression" dxfId="333" priority="374">
      <formula>(AL4=1)</formula>
    </cfRule>
    <cfRule type="expression" dxfId="332" priority="375">
      <formula>(AL4&gt;=20)</formula>
    </cfRule>
    <cfRule type="expression" dxfId="331" priority="376">
      <formula>AND(AL4&gt;=5,AL4&lt;=6)</formula>
    </cfRule>
    <cfRule type="expression" dxfId="330" priority="377">
      <formula>AND(AL4&gt;=10,AL4&lt;=11)</formula>
    </cfRule>
    <cfRule type="expression" dxfId="329" priority="378">
      <formula>AL4=0</formula>
    </cfRule>
  </conditionalFormatting>
  <conditionalFormatting sqref="AE4:AE34">
    <cfRule type="expression" dxfId="328" priority="368">
      <formula>(AL4=1)</formula>
    </cfRule>
    <cfRule type="expression" dxfId="327" priority="369">
      <formula>AL4&gt;=20</formula>
    </cfRule>
    <cfRule type="expression" dxfId="326" priority="370">
      <formula>AND(AL4&gt;=5,AL4&lt;=6)</formula>
    </cfRule>
    <cfRule type="expression" dxfId="325" priority="371">
      <formula>AND(AL4&gt;=10,AL4&lt;=11)</formula>
    </cfRule>
    <cfRule type="expression" dxfId="324" priority="372">
      <formula>AL4=0</formula>
    </cfRule>
  </conditionalFormatting>
  <conditionalFormatting sqref="AD4:AD34">
    <cfRule type="expression" dxfId="323" priority="363">
      <formula>(AL4=1)</formula>
    </cfRule>
    <cfRule type="expression" dxfId="322" priority="364">
      <formula>AL4&gt;=20</formula>
    </cfRule>
    <cfRule type="expression" dxfId="321" priority="365">
      <formula>AND(AL4&gt;=5,AL4&lt;=6)</formula>
    </cfRule>
    <cfRule type="expression" dxfId="320" priority="366">
      <formula>AND(AL4&gt;=10,AL4&lt;=11)</formula>
    </cfRule>
    <cfRule type="expression" dxfId="319" priority="367">
      <formula>AL4=0</formula>
    </cfRule>
  </conditionalFormatting>
  <conditionalFormatting sqref="AG37:AG66">
    <cfRule type="expression" dxfId="318" priority="357">
      <formula>AM37&gt;=100</formula>
    </cfRule>
    <cfRule type="expression" dxfId="317" priority="358">
      <formula>(AL37=1)</formula>
    </cfRule>
    <cfRule type="expression" dxfId="316" priority="359">
      <formula>(AL37&gt;=20)</formula>
    </cfRule>
    <cfRule type="expression" dxfId="315" priority="360">
      <formula>AND(AL37&gt;=5,AL37&lt;=6)</formula>
    </cfRule>
    <cfRule type="expression" dxfId="314" priority="361">
      <formula>AND(AL37&gt;=10,AL37&lt;=11)</formula>
    </cfRule>
  </conditionalFormatting>
  <conditionalFormatting sqref="AG37:AG66">
    <cfRule type="expression" dxfId="313" priority="362">
      <formula>AL37=0</formula>
    </cfRule>
  </conditionalFormatting>
  <conditionalFormatting sqref="AH37:AH66">
    <cfRule type="expression" dxfId="312" priority="351">
      <formula>AN37&gt;=100</formula>
    </cfRule>
    <cfRule type="expression" dxfId="311" priority="352">
      <formula>(AL37=1)</formula>
    </cfRule>
    <cfRule type="expression" dxfId="310" priority="353">
      <formula>(AL37&gt;=20)</formula>
    </cfRule>
    <cfRule type="expression" dxfId="309" priority="354">
      <formula>AND(AL37&gt;=5,AL37&lt;=6)</formula>
    </cfRule>
    <cfRule type="expression" dxfId="308" priority="355">
      <formula>AND(AL37&gt;=10,AL37&lt;=11)</formula>
    </cfRule>
    <cfRule type="expression" dxfId="307" priority="356">
      <formula>AL37=0</formula>
    </cfRule>
  </conditionalFormatting>
  <conditionalFormatting sqref="AI37:AI66">
    <cfRule type="expression" dxfId="306" priority="345">
      <formula>AO37&gt;=100</formula>
    </cfRule>
    <cfRule type="expression" dxfId="305" priority="346">
      <formula>(AL37=1)</formula>
    </cfRule>
    <cfRule type="expression" dxfId="304" priority="347">
      <formula>(AL37&gt;=20)</formula>
    </cfRule>
    <cfRule type="expression" dxfId="303" priority="348">
      <formula>AND(AL37&gt;=5,AL37&lt;=6)</formula>
    </cfRule>
    <cfRule type="expression" dxfId="302" priority="349">
      <formula>AND(AL37&gt;=10,AL37&lt;=11)</formula>
    </cfRule>
    <cfRule type="expression" dxfId="301" priority="350">
      <formula>AL37=0</formula>
    </cfRule>
  </conditionalFormatting>
  <conditionalFormatting sqref="AU4:AU33">
    <cfRule type="expression" dxfId="300" priority="333">
      <formula>BA4&gt;=100</formula>
    </cfRule>
    <cfRule type="expression" dxfId="299" priority="337">
      <formula>(AZ4=1)</formula>
    </cfRule>
    <cfRule type="expression" dxfId="298" priority="338">
      <formula>(AZ4&gt;=20)</formula>
    </cfRule>
    <cfRule type="expression" dxfId="297" priority="339">
      <formula>AND(AZ4&gt;=5,AZ4&lt;=6)</formula>
    </cfRule>
    <cfRule type="expression" dxfId="296" priority="340">
      <formula>AND(AZ4&gt;=10,AZ4&lt;=11)</formula>
    </cfRule>
  </conditionalFormatting>
  <conditionalFormatting sqref="AU4:AU33">
    <cfRule type="expression" dxfId="295" priority="341">
      <formula>AZ4=0</formula>
    </cfRule>
  </conditionalFormatting>
  <conditionalFormatting sqref="AV4:AV33">
    <cfRule type="expression" dxfId="294" priority="327">
      <formula>BB4&gt;=100</formula>
    </cfRule>
    <cfRule type="expression" dxfId="293" priority="328">
      <formula>(AZ4=1)</formula>
    </cfRule>
    <cfRule type="expression" dxfId="292" priority="329">
      <formula>(AZ4&gt;=20)</formula>
    </cfRule>
    <cfRule type="expression" dxfId="291" priority="330">
      <formula>AND(AZ4&gt;=5,AZ4&lt;=6)</formula>
    </cfRule>
    <cfRule type="expression" dxfId="290" priority="331">
      <formula>AND(AZ4&gt;=10,AZ4&lt;=11)</formula>
    </cfRule>
    <cfRule type="expression" dxfId="289" priority="332">
      <formula>AZ4=0</formula>
    </cfRule>
  </conditionalFormatting>
  <conditionalFormatting sqref="AW4:AW33">
    <cfRule type="expression" dxfId="288" priority="321">
      <formula>BC4&gt;=100</formula>
    </cfRule>
    <cfRule type="expression" dxfId="287" priority="322">
      <formula>(AZ4=1)</formula>
    </cfRule>
    <cfRule type="expression" dxfId="286" priority="323">
      <formula>(AZ4&gt;=20)</formula>
    </cfRule>
    <cfRule type="expression" dxfId="285" priority="324">
      <formula>AND(AZ4&gt;=5,AZ4&lt;=6)</formula>
    </cfRule>
    <cfRule type="expression" dxfId="284" priority="325">
      <formula>AND(AZ4&gt;=10,AZ4&lt;=11)</formula>
    </cfRule>
    <cfRule type="expression" dxfId="283" priority="326">
      <formula>AZ4=0</formula>
    </cfRule>
  </conditionalFormatting>
  <conditionalFormatting sqref="AX4:AX33">
    <cfRule type="expression" dxfId="282" priority="315">
      <formula>BD4&gt;=100</formula>
    </cfRule>
    <cfRule type="expression" dxfId="281" priority="316">
      <formula>(AZ4=1)</formula>
    </cfRule>
    <cfRule type="expression" dxfId="280" priority="317">
      <formula>(AZ4&gt;=20)</formula>
    </cfRule>
    <cfRule type="expression" dxfId="279" priority="318">
      <formula>AND(AZ4&gt;=5,AZ4&lt;=6)</formula>
    </cfRule>
    <cfRule type="expression" dxfId="278" priority="319">
      <formula>AND(AZ4&gt;=10,AZ4&lt;=11)</formula>
    </cfRule>
    <cfRule type="expression" dxfId="277" priority="320">
      <formula>AZ4=0</formula>
    </cfRule>
  </conditionalFormatting>
  <conditionalFormatting sqref="AS4:AS33">
    <cfRule type="expression" dxfId="276" priority="310">
      <formula>(AZ4=1)</formula>
    </cfRule>
    <cfRule type="expression" dxfId="275" priority="311">
      <formula>AZ4&gt;=20</formula>
    </cfRule>
    <cfRule type="expression" dxfId="274" priority="312">
      <formula>AND(AZ4&gt;=5,AZ4&lt;=6)</formula>
    </cfRule>
    <cfRule type="expression" dxfId="273" priority="313">
      <formula>AND(AZ4&gt;=10,AZ4&lt;=11)</formula>
    </cfRule>
    <cfRule type="expression" dxfId="272" priority="314">
      <formula>AZ4=0</formula>
    </cfRule>
  </conditionalFormatting>
  <conditionalFormatting sqref="AR4:AR33">
    <cfRule type="expression" dxfId="271" priority="305">
      <formula>(AZ4=1)</formula>
    </cfRule>
    <cfRule type="expression" dxfId="270" priority="306">
      <formula>AZ4&gt;=20</formula>
    </cfRule>
    <cfRule type="expression" dxfId="269" priority="307">
      <formula>AND(AZ4&gt;=5,AZ4&lt;=6)</formula>
    </cfRule>
    <cfRule type="expression" dxfId="268" priority="308">
      <formula>AND(AZ4&gt;=10,AZ4&lt;=11)</formula>
    </cfRule>
    <cfRule type="expression" dxfId="267" priority="309">
      <formula>AZ4=0</formula>
    </cfRule>
  </conditionalFormatting>
  <conditionalFormatting sqref="AU37:AU67">
    <cfRule type="expression" dxfId="266" priority="299">
      <formula>BA37&gt;=100</formula>
    </cfRule>
    <cfRule type="expression" dxfId="265" priority="300">
      <formula>(AZ37=1)</formula>
    </cfRule>
    <cfRule type="expression" dxfId="264" priority="301">
      <formula>(AZ37&gt;=20)</formula>
    </cfRule>
    <cfRule type="expression" dxfId="263" priority="302">
      <formula>AND(AZ37&gt;=5,AZ37&lt;=6)</formula>
    </cfRule>
    <cfRule type="expression" dxfId="262" priority="303">
      <formula>AND(AZ37&gt;=10,AZ37&lt;=11)</formula>
    </cfRule>
  </conditionalFormatting>
  <conditionalFormatting sqref="AU37:AU67">
    <cfRule type="expression" dxfId="261" priority="304">
      <formula>AZ37=0</formula>
    </cfRule>
  </conditionalFormatting>
  <conditionalFormatting sqref="AV37:AV67">
    <cfRule type="expression" dxfId="260" priority="281">
      <formula>BB37&gt;=100</formula>
    </cfRule>
    <cfRule type="expression" dxfId="259" priority="282">
      <formula>(AZ37=1)</formula>
    </cfRule>
    <cfRule type="expression" dxfId="258" priority="283">
      <formula>(AZ37&gt;=20)</formula>
    </cfRule>
    <cfRule type="expression" dxfId="257" priority="284">
      <formula>AND(AZ37&gt;=5,AZ37&lt;=6)</formula>
    </cfRule>
    <cfRule type="expression" dxfId="256" priority="285">
      <formula>AND(AZ37&gt;=10,AZ37&lt;=11)</formula>
    </cfRule>
    <cfRule type="expression" dxfId="255" priority="286">
      <formula>AZ37=0</formula>
    </cfRule>
  </conditionalFormatting>
  <conditionalFormatting sqref="AW37:AW67">
    <cfRule type="expression" dxfId="254" priority="275">
      <formula>BC37&gt;=100</formula>
    </cfRule>
    <cfRule type="expression" dxfId="253" priority="276">
      <formula>(AZ37=1)</formula>
    </cfRule>
    <cfRule type="expression" dxfId="252" priority="277">
      <formula>(AZ37&gt;=20)</formula>
    </cfRule>
    <cfRule type="expression" dxfId="251" priority="278">
      <formula>AND(AZ37&gt;=5,AZ37&lt;=6)</formula>
    </cfRule>
    <cfRule type="expression" dxfId="250" priority="279">
      <formula>AND(AZ37&gt;=10,AZ37&lt;=11)</formula>
    </cfRule>
    <cfRule type="expression" dxfId="249" priority="280">
      <formula>AZ37=0</formula>
    </cfRule>
  </conditionalFormatting>
  <conditionalFormatting sqref="AX37:AX67">
    <cfRule type="expression" dxfId="248" priority="269">
      <formula>BD37&gt;=100</formula>
    </cfRule>
    <cfRule type="expression" dxfId="247" priority="270">
      <formula>(AZ37=1)</formula>
    </cfRule>
    <cfRule type="expression" dxfId="246" priority="271">
      <formula>(AZ37&gt;=20)</formula>
    </cfRule>
    <cfRule type="expression" dxfId="245" priority="272">
      <formula>AND(AZ37&gt;=5,AZ37&lt;=6)</formula>
    </cfRule>
    <cfRule type="expression" dxfId="244" priority="273">
      <formula>AND(AZ37&gt;=10,AZ37&lt;=11)</formula>
    </cfRule>
    <cfRule type="expression" dxfId="243" priority="274">
      <formula>AZ37=0</formula>
    </cfRule>
  </conditionalFormatting>
  <conditionalFormatting sqref="BI4:BI34">
    <cfRule type="expression" dxfId="242" priority="257">
      <formula>BO4&gt;=100</formula>
    </cfRule>
    <cfRule type="expression" dxfId="241" priority="261">
      <formula>(BN4=1)</formula>
    </cfRule>
    <cfRule type="expression" dxfId="240" priority="262">
      <formula>(BN4&gt;=20)</formula>
    </cfRule>
    <cfRule type="expression" dxfId="239" priority="263">
      <formula>AND(BN4&gt;=5,BN4&lt;=6)</formula>
    </cfRule>
    <cfRule type="expression" dxfId="238" priority="264">
      <formula>AND(BN4&gt;=10,BN4&lt;=11)</formula>
    </cfRule>
  </conditionalFormatting>
  <conditionalFormatting sqref="BI4:BI34">
    <cfRule type="expression" dxfId="237" priority="265">
      <formula>BN4=0</formula>
    </cfRule>
  </conditionalFormatting>
  <conditionalFormatting sqref="BJ4:BJ34">
    <cfRule type="expression" dxfId="236" priority="251">
      <formula>BP4&gt;=100</formula>
    </cfRule>
    <cfRule type="expression" dxfId="235" priority="252">
      <formula>(BN4=1)</formula>
    </cfRule>
    <cfRule type="expression" dxfId="234" priority="253">
      <formula>(BN4&gt;=20)</formula>
    </cfRule>
    <cfRule type="expression" dxfId="233" priority="254">
      <formula>AND(BN4&gt;=5,BN4&lt;=6)</formula>
    </cfRule>
    <cfRule type="expression" dxfId="232" priority="255">
      <formula>AND(BN4&gt;=10,BN4&lt;=11)</formula>
    </cfRule>
    <cfRule type="expression" dxfId="231" priority="256">
      <formula>BN4=0</formula>
    </cfRule>
  </conditionalFormatting>
  <conditionalFormatting sqref="BK4:BK34">
    <cfRule type="expression" dxfId="230" priority="245">
      <formula>BQ4&gt;=100</formula>
    </cfRule>
    <cfRule type="expression" dxfId="229" priority="246">
      <formula>(BN4=1)</formula>
    </cfRule>
    <cfRule type="expression" dxfId="228" priority="247">
      <formula>(BN4&gt;=20)</formula>
    </cfRule>
    <cfRule type="expression" dxfId="227" priority="248">
      <formula>AND(BN4&gt;=5,BN4&lt;=6)</formula>
    </cfRule>
    <cfRule type="expression" dxfId="226" priority="249">
      <formula>AND(BN4&gt;=10,BN4&lt;=11)</formula>
    </cfRule>
    <cfRule type="expression" dxfId="225" priority="250">
      <formula>BN4=0</formula>
    </cfRule>
  </conditionalFormatting>
  <conditionalFormatting sqref="BL4:BL34">
    <cfRule type="expression" dxfId="224" priority="239">
      <formula>BR4&gt;=100</formula>
    </cfRule>
    <cfRule type="expression" dxfId="223" priority="240">
      <formula>(BN4=1)</formula>
    </cfRule>
    <cfRule type="expression" dxfId="222" priority="241">
      <formula>(BN4&gt;=20)</formula>
    </cfRule>
    <cfRule type="expression" dxfId="221" priority="242">
      <formula>AND(BN4&gt;=5,BN4&lt;=6)</formula>
    </cfRule>
    <cfRule type="expression" dxfId="220" priority="243">
      <formula>AND(BN4&gt;=10,BN4&lt;=11)</formula>
    </cfRule>
    <cfRule type="expression" dxfId="219" priority="244">
      <formula>BN4=0</formula>
    </cfRule>
  </conditionalFormatting>
  <conditionalFormatting sqref="BG4:BG34">
    <cfRule type="expression" dxfId="218" priority="234">
      <formula>(BN4=1)</formula>
    </cfRule>
    <cfRule type="expression" dxfId="217" priority="235">
      <formula>BN4&gt;=20</formula>
    </cfRule>
    <cfRule type="expression" dxfId="216" priority="236">
      <formula>AND(BN4&gt;=5,BN4&lt;=6)</formula>
    </cfRule>
    <cfRule type="expression" dxfId="215" priority="237">
      <formula>AND(BN4&gt;=10,BN4&lt;=11)</formula>
    </cfRule>
    <cfRule type="expression" dxfId="214" priority="238">
      <formula>BN4=0</formula>
    </cfRule>
  </conditionalFormatting>
  <conditionalFormatting sqref="BF4:BF34">
    <cfRule type="expression" dxfId="213" priority="229">
      <formula>(BN4=1)</formula>
    </cfRule>
    <cfRule type="expression" dxfId="212" priority="230">
      <formula>BN4&gt;=20</formula>
    </cfRule>
    <cfRule type="expression" dxfId="211" priority="231">
      <formula>AND(BN4&gt;=5,BN4&lt;=6)</formula>
    </cfRule>
    <cfRule type="expression" dxfId="210" priority="232">
      <formula>AND(BN4&gt;=10,BN4&lt;=11)</formula>
    </cfRule>
    <cfRule type="expression" dxfId="209" priority="233">
      <formula>BN4=0</formula>
    </cfRule>
  </conditionalFormatting>
  <conditionalFormatting sqref="BI37:BI66">
    <cfRule type="expression" dxfId="208" priority="223">
      <formula>BO37&gt;=100</formula>
    </cfRule>
    <cfRule type="expression" dxfId="207" priority="224">
      <formula>(BN37=1)</formula>
    </cfRule>
    <cfRule type="expression" dxfId="206" priority="225">
      <formula>(BN37&gt;=20)</formula>
    </cfRule>
    <cfRule type="expression" dxfId="205" priority="226">
      <formula>AND(BN37&gt;=5,BN37&lt;=6)</formula>
    </cfRule>
    <cfRule type="expression" dxfId="204" priority="227">
      <formula>AND(BN37&gt;=10,BN37&lt;=11)</formula>
    </cfRule>
  </conditionalFormatting>
  <conditionalFormatting sqref="BI37:BI66">
    <cfRule type="expression" dxfId="203" priority="228">
      <formula>BN37=0</formula>
    </cfRule>
  </conditionalFormatting>
  <conditionalFormatting sqref="BJ37:BJ66">
    <cfRule type="expression" dxfId="202" priority="217">
      <formula>BP37&gt;=100</formula>
    </cfRule>
    <cfRule type="expression" dxfId="201" priority="218">
      <formula>(BN37=1)</formula>
    </cfRule>
    <cfRule type="expression" dxfId="200" priority="219">
      <formula>(BN37&gt;=20)</formula>
    </cfRule>
    <cfRule type="expression" dxfId="199" priority="220">
      <formula>AND(BN37&gt;=5,BN37&lt;=6)</formula>
    </cfRule>
    <cfRule type="expression" dxfId="198" priority="221">
      <formula>AND(BN37&gt;=10,BN37&lt;=11)</formula>
    </cfRule>
    <cfRule type="expression" dxfId="197" priority="222">
      <formula>BN37=0</formula>
    </cfRule>
  </conditionalFormatting>
  <conditionalFormatting sqref="BK37:BK66">
    <cfRule type="expression" dxfId="196" priority="205">
      <formula>BQ37&gt;=100</formula>
    </cfRule>
    <cfRule type="expression" dxfId="195" priority="206">
      <formula>(BN37=1)</formula>
    </cfRule>
    <cfRule type="expression" dxfId="194" priority="207">
      <formula>(BN37&gt;=20)</formula>
    </cfRule>
    <cfRule type="expression" dxfId="193" priority="208">
      <formula>AND(BN37&gt;=5,BN37&lt;=6)</formula>
    </cfRule>
    <cfRule type="expression" dxfId="192" priority="209">
      <formula>AND(BN37&gt;=10,BN37&lt;=11)</formula>
    </cfRule>
    <cfRule type="expression" dxfId="191" priority="210">
      <formula>BN37=0</formula>
    </cfRule>
  </conditionalFormatting>
  <conditionalFormatting sqref="BL37:BL66">
    <cfRule type="expression" dxfId="190" priority="199">
      <formula>BR37&gt;=100</formula>
    </cfRule>
    <cfRule type="expression" dxfId="189" priority="200">
      <formula>(BN37=1)</formula>
    </cfRule>
    <cfRule type="expression" dxfId="188" priority="201">
      <formula>(BN37&gt;=20)</formula>
    </cfRule>
    <cfRule type="expression" dxfId="187" priority="202">
      <formula>AND(BN37&gt;=5,BN37&lt;=6)</formula>
    </cfRule>
    <cfRule type="expression" dxfId="186" priority="203">
      <formula>AND(BN37&gt;=10,BN37&lt;=11)</formula>
    </cfRule>
    <cfRule type="expression" dxfId="185" priority="204">
      <formula>BN37=0</formula>
    </cfRule>
  </conditionalFormatting>
  <conditionalFormatting sqref="BW4:BW33">
    <cfRule type="expression" dxfId="184" priority="187">
      <formula>CC4&gt;=100</formula>
    </cfRule>
    <cfRule type="expression" dxfId="183" priority="191">
      <formula>(CB4=1)</formula>
    </cfRule>
    <cfRule type="expression" dxfId="182" priority="192">
      <formula>(CB4&gt;=20)</formula>
    </cfRule>
    <cfRule type="expression" dxfId="181" priority="193">
      <formula>AND(CB4&gt;=5,CB4&lt;=6)</formula>
    </cfRule>
    <cfRule type="expression" dxfId="180" priority="194">
      <formula>AND(CB4&gt;=10,CB4&lt;=11)</formula>
    </cfRule>
  </conditionalFormatting>
  <conditionalFormatting sqref="BW4:BW33">
    <cfRule type="expression" dxfId="179" priority="195">
      <formula>CB4=0</formula>
    </cfRule>
  </conditionalFormatting>
  <conditionalFormatting sqref="BX4:BX33">
    <cfRule type="expression" dxfId="178" priority="181">
      <formula>CD4&gt;=100</formula>
    </cfRule>
    <cfRule type="expression" dxfId="177" priority="182">
      <formula>(CB4=1)</formula>
    </cfRule>
    <cfRule type="expression" dxfId="176" priority="183">
      <formula>(CB4&gt;=20)</formula>
    </cfRule>
    <cfRule type="expression" dxfId="175" priority="184">
      <formula>AND(CB4&gt;=5,CB4&lt;=6)</formula>
    </cfRule>
    <cfRule type="expression" dxfId="174" priority="185">
      <formula>AND(CB4&gt;=10,CB4&lt;=11)</formula>
    </cfRule>
    <cfRule type="expression" dxfId="173" priority="186">
      <formula>CB4=0</formula>
    </cfRule>
  </conditionalFormatting>
  <conditionalFormatting sqref="BY4:BY33">
    <cfRule type="expression" dxfId="172" priority="175">
      <formula>CE4&gt;=100</formula>
    </cfRule>
    <cfRule type="expression" dxfId="171" priority="176">
      <formula>(CB4=1)</formula>
    </cfRule>
    <cfRule type="expression" dxfId="170" priority="177">
      <formula>(CB4&gt;=20)</formula>
    </cfRule>
    <cfRule type="expression" dxfId="169" priority="178">
      <formula>AND(CB4&gt;=5,CB4&lt;=6)</formula>
    </cfRule>
    <cfRule type="expression" dxfId="168" priority="179">
      <formula>AND(CB4&gt;=10,CB4&lt;=11)</formula>
    </cfRule>
    <cfRule type="expression" dxfId="167" priority="180">
      <formula>CB4=0</formula>
    </cfRule>
  </conditionalFormatting>
  <conditionalFormatting sqref="BZ4:BZ33">
    <cfRule type="expression" dxfId="166" priority="169">
      <formula>CF4&gt;=100</formula>
    </cfRule>
    <cfRule type="expression" dxfId="165" priority="170">
      <formula>(CB4=1)</formula>
    </cfRule>
    <cfRule type="expression" dxfId="164" priority="171">
      <formula>(CB4&gt;=20)</formula>
    </cfRule>
    <cfRule type="expression" dxfId="163" priority="172">
      <formula>AND(CB4&gt;=5,CB4&lt;=6)</formula>
    </cfRule>
    <cfRule type="expression" dxfId="162" priority="173">
      <formula>AND(CB4&gt;=10,CB4&lt;=11)</formula>
    </cfRule>
    <cfRule type="expression" dxfId="161" priority="174">
      <formula>CB4=0</formula>
    </cfRule>
  </conditionalFormatting>
  <conditionalFormatting sqref="BU4:BU33">
    <cfRule type="expression" dxfId="160" priority="164">
      <formula>(CB4=1)</formula>
    </cfRule>
    <cfRule type="expression" dxfId="159" priority="165">
      <formula>CB4&gt;=20</formula>
    </cfRule>
    <cfRule type="expression" dxfId="158" priority="166">
      <formula>AND(CB4&gt;=5,CB4&lt;=6)</formula>
    </cfRule>
    <cfRule type="expression" dxfId="157" priority="167">
      <formula>AND(CB4&gt;=10,CB4&lt;=11)</formula>
    </cfRule>
    <cfRule type="expression" dxfId="156" priority="168">
      <formula>CB4=0</formula>
    </cfRule>
  </conditionalFormatting>
  <conditionalFormatting sqref="BT4:BT33">
    <cfRule type="expression" dxfId="155" priority="159">
      <formula>(CB4=1)</formula>
    </cfRule>
    <cfRule type="expression" dxfId="154" priority="160">
      <formula>CB4&gt;=20</formula>
    </cfRule>
    <cfRule type="expression" dxfId="153" priority="161">
      <formula>AND(CB4&gt;=5,CB4&lt;=6)</formula>
    </cfRule>
    <cfRule type="expression" dxfId="152" priority="162">
      <formula>AND(CB4&gt;=10,CB4&lt;=11)</formula>
    </cfRule>
    <cfRule type="expression" dxfId="151" priority="163">
      <formula>CB4=0</formula>
    </cfRule>
  </conditionalFormatting>
  <conditionalFormatting sqref="BW37:BW67">
    <cfRule type="expression" dxfId="150" priority="153">
      <formula>CC37&gt;=100</formula>
    </cfRule>
    <cfRule type="expression" dxfId="149" priority="154">
      <formula>(CB37=1)</formula>
    </cfRule>
    <cfRule type="expression" dxfId="148" priority="155">
      <formula>(CB37&gt;=20)</formula>
    </cfRule>
    <cfRule type="expression" dxfId="147" priority="156">
      <formula>AND(CB37&gt;=5,CB37&lt;=6)</formula>
    </cfRule>
    <cfRule type="expression" dxfId="146" priority="157">
      <formula>AND(CB37&gt;=10,CB37&lt;=11)</formula>
    </cfRule>
  </conditionalFormatting>
  <conditionalFormatting sqref="BW37:BW67">
    <cfRule type="expression" dxfId="145" priority="158">
      <formula>CB37=0</formula>
    </cfRule>
  </conditionalFormatting>
  <conditionalFormatting sqref="BX37:BX67">
    <cfRule type="expression" dxfId="144" priority="147">
      <formula>CD37&gt;=100</formula>
    </cfRule>
    <cfRule type="expression" dxfId="143" priority="148">
      <formula>(CB37=1)</formula>
    </cfRule>
    <cfRule type="expression" dxfId="142" priority="149">
      <formula>(CB37&gt;=20)</formula>
    </cfRule>
    <cfRule type="expression" dxfId="141" priority="150">
      <formula>AND(CB37&gt;=5,CB37&lt;=6)</formula>
    </cfRule>
    <cfRule type="expression" dxfId="140" priority="151">
      <formula>AND(CB37&gt;=10,CB37&lt;=11)</formula>
    </cfRule>
    <cfRule type="expression" dxfId="139" priority="152">
      <formula>CB37=0</formula>
    </cfRule>
  </conditionalFormatting>
  <conditionalFormatting sqref="BY37:BY67">
    <cfRule type="expression" dxfId="138" priority="141">
      <formula>CE37&gt;=100</formula>
    </cfRule>
    <cfRule type="expression" dxfId="137" priority="142">
      <formula>(CB37=1)</formula>
    </cfRule>
    <cfRule type="expression" dxfId="136" priority="143">
      <formula>(CB37&gt;=20)</formula>
    </cfRule>
    <cfRule type="expression" dxfId="135" priority="144">
      <formula>AND(CB37&gt;=5,CB37&lt;=6)</formula>
    </cfRule>
    <cfRule type="expression" dxfId="134" priority="145">
      <formula>AND(CB37&gt;=10,CB37&lt;=11)</formula>
    </cfRule>
    <cfRule type="expression" dxfId="133" priority="146">
      <formula>CB37=0</formula>
    </cfRule>
  </conditionalFormatting>
  <conditionalFormatting sqref="BZ37:BZ67">
    <cfRule type="expression" dxfId="132" priority="135">
      <formula>CF37&gt;=100</formula>
    </cfRule>
    <cfRule type="expression" dxfId="131" priority="136">
      <formula>(CB37=1)</formula>
    </cfRule>
    <cfRule type="expression" dxfId="130" priority="137">
      <formula>(CB37&gt;=20)</formula>
    </cfRule>
    <cfRule type="expression" dxfId="129" priority="138">
      <formula>AND(CB37&gt;=5,CB37&lt;=6)</formula>
    </cfRule>
    <cfRule type="expression" dxfId="128" priority="139">
      <formula>AND(CB37&gt;=10,CB37&lt;=11)</formula>
    </cfRule>
    <cfRule type="expression" dxfId="127" priority="140">
      <formula>CB37=0</formula>
    </cfRule>
  </conditionalFormatting>
  <conditionalFormatting sqref="E37:E67">
    <cfRule type="expression" dxfId="126" priority="124">
      <formula>K37&gt;=100</formula>
    </cfRule>
    <cfRule type="expression" dxfId="125" priority="128">
      <formula>(J37=1)</formula>
    </cfRule>
    <cfRule type="expression" dxfId="124" priority="129">
      <formula>(J37&gt;=20)</formula>
    </cfRule>
    <cfRule type="expression" dxfId="123" priority="130">
      <formula>AND(J37&gt;=5,J37&lt;=6)</formula>
    </cfRule>
    <cfRule type="expression" dxfId="122" priority="131">
      <formula>AND(J37&gt;=10,J37&lt;=11)</formula>
    </cfRule>
  </conditionalFormatting>
  <conditionalFormatting sqref="E37:E67">
    <cfRule type="expression" dxfId="121" priority="132">
      <formula>J37=0</formula>
    </cfRule>
  </conditionalFormatting>
  <conditionalFormatting sqref="F37:F67">
    <cfRule type="expression" dxfId="120" priority="118">
      <formula>L37&gt;=100</formula>
    </cfRule>
    <cfRule type="expression" dxfId="119" priority="119">
      <formula>(J37=1)</formula>
    </cfRule>
    <cfRule type="expression" dxfId="118" priority="120">
      <formula>(J37&gt;=20)</formula>
    </cfRule>
    <cfRule type="expression" dxfId="117" priority="121">
      <formula>AND(J37&gt;=5,J37&lt;=6)</formula>
    </cfRule>
    <cfRule type="expression" dxfId="116" priority="122">
      <formula>AND(J37&gt;=10,J37&lt;=11)</formula>
    </cfRule>
    <cfRule type="expression" dxfId="115" priority="123">
      <formula>J37=0</formula>
    </cfRule>
  </conditionalFormatting>
  <conditionalFormatting sqref="G37:G67">
    <cfRule type="expression" dxfId="114" priority="112">
      <formula>M37&gt;=100</formula>
    </cfRule>
    <cfRule type="expression" dxfId="113" priority="113">
      <formula>(J37=1)</formula>
    </cfRule>
    <cfRule type="expression" dxfId="112" priority="114">
      <formula>(J37&gt;=20)</formula>
    </cfRule>
    <cfRule type="expression" dxfId="111" priority="115">
      <formula>AND(J37&gt;=5,J37&lt;=6)</formula>
    </cfRule>
    <cfRule type="expression" dxfId="110" priority="116">
      <formula>AND(J37&gt;=10,J37&lt;=11)</formula>
    </cfRule>
    <cfRule type="expression" dxfId="109" priority="117">
      <formula>J37=0</formula>
    </cfRule>
  </conditionalFormatting>
  <conditionalFormatting sqref="H37:H67">
    <cfRule type="expression" dxfId="108" priority="106">
      <formula>N37&gt;=100</formula>
    </cfRule>
    <cfRule type="expression" dxfId="107" priority="107">
      <formula>(J37=1)</formula>
    </cfRule>
    <cfRule type="expression" dxfId="106" priority="108">
      <formula>(J37&gt;=20)</formula>
    </cfRule>
    <cfRule type="expression" dxfId="105" priority="109">
      <formula>AND(J37&gt;=5,J37&lt;=6)</formula>
    </cfRule>
    <cfRule type="expression" dxfId="104" priority="110">
      <formula>AND(J37&gt;=10,J37&lt;=11)</formula>
    </cfRule>
    <cfRule type="expression" dxfId="103" priority="111">
      <formula>J37=0</formula>
    </cfRule>
  </conditionalFormatting>
  <conditionalFormatting sqref="C37:C67">
    <cfRule type="expression" dxfId="102" priority="101">
      <formula>(J37=1)</formula>
    </cfRule>
    <cfRule type="expression" dxfId="101" priority="102">
      <formula>J37&gt;=20</formula>
    </cfRule>
    <cfRule type="expression" dxfId="100" priority="103">
      <formula>AND(J37&gt;=5,J37&lt;=6)</formula>
    </cfRule>
    <cfRule type="expression" dxfId="99" priority="104">
      <formula>AND(J37&gt;=10,J37&lt;=11)</formula>
    </cfRule>
    <cfRule type="expression" dxfId="98" priority="105">
      <formula>J37=0</formula>
    </cfRule>
  </conditionalFormatting>
  <conditionalFormatting sqref="B37:B67">
    <cfRule type="expression" dxfId="97" priority="96">
      <formula>(J37=1)</formula>
    </cfRule>
    <cfRule type="expression" dxfId="96" priority="97">
      <formula>J37&gt;=20</formula>
    </cfRule>
    <cfRule type="expression" dxfId="95" priority="98">
      <formula>AND(J37&gt;=5,J37&lt;=6)</formula>
    </cfRule>
    <cfRule type="expression" dxfId="94" priority="99">
      <formula>AND(J37&gt;=10,J37&lt;=11)</formula>
    </cfRule>
    <cfRule type="expression" dxfId="93" priority="100">
      <formula>J37=0</formula>
    </cfRule>
  </conditionalFormatting>
  <conditionalFormatting sqref="Q4:Q32">
    <cfRule type="expression" dxfId="92" priority="93">
      <formula>(O4=3)</formula>
    </cfRule>
  </conditionalFormatting>
  <conditionalFormatting sqref="R4:R32">
    <cfRule type="expression" dxfId="91" priority="85" stopIfTrue="1">
      <formula>(O4=3)</formula>
    </cfRule>
  </conditionalFormatting>
  <conditionalFormatting sqref="S4:S32">
    <cfRule type="expression" dxfId="90" priority="91">
      <formula>(O4=3)</formula>
    </cfRule>
  </conditionalFormatting>
  <conditionalFormatting sqref="T4:T32">
    <cfRule type="expression" dxfId="89" priority="90">
      <formula>(O4=3)</formula>
    </cfRule>
  </conditionalFormatting>
  <conditionalFormatting sqref="U4:U32">
    <cfRule type="expression" dxfId="88" priority="89">
      <formula>(O4=3)</formula>
    </cfRule>
  </conditionalFormatting>
  <conditionalFormatting sqref="V4:V32">
    <cfRule type="expression" dxfId="87" priority="88">
      <formula>(O4=3)</formula>
    </cfRule>
  </conditionalFormatting>
  <conditionalFormatting sqref="R4:R32">
    <cfRule type="expression" dxfId="86" priority="92">
      <formula>(W4&lt;&gt;"")</formula>
    </cfRule>
  </conditionalFormatting>
  <conditionalFormatting sqref="R37:R67">
    <cfRule type="expression" dxfId="85" priority="80">
      <formula>(X37=1)</formula>
    </cfRule>
    <cfRule type="expression" dxfId="84" priority="81">
      <formula>X37&gt;=20</formula>
    </cfRule>
  </conditionalFormatting>
  <conditionalFormatting sqref="R37:R67">
    <cfRule type="expression" dxfId="83" priority="82">
      <formula>AND(X37&gt;=5,X37&lt;=6)</formula>
    </cfRule>
  </conditionalFormatting>
  <conditionalFormatting sqref="R37:R67">
    <cfRule type="expression" dxfId="82" priority="83">
      <formula>AND(X37&gt;=10,X37&lt;=11)</formula>
    </cfRule>
  </conditionalFormatting>
  <conditionalFormatting sqref="R37:R67">
    <cfRule type="expression" dxfId="81" priority="84">
      <formula>X37=0</formula>
    </cfRule>
  </conditionalFormatting>
  <conditionalFormatting sqref="R37:R67">
    <cfRule type="expression" dxfId="80" priority="78" stopIfTrue="1">
      <formula>(O37=3)</formula>
    </cfRule>
  </conditionalFormatting>
  <conditionalFormatting sqref="R37:R67">
    <cfRule type="expression" dxfId="79" priority="79">
      <formula>(W37&lt;&gt;"")</formula>
    </cfRule>
  </conditionalFormatting>
  <conditionalFormatting sqref="D4:D34">
    <cfRule type="expression" dxfId="78" priority="73">
      <formula>(J4=1)</formula>
    </cfRule>
    <cfRule type="expression" dxfId="77" priority="74">
      <formula>J4&gt;=20</formula>
    </cfRule>
  </conditionalFormatting>
  <conditionalFormatting sqref="D4:D34">
    <cfRule type="expression" dxfId="76" priority="75">
      <formula>AND(J4&gt;=5,J4&lt;=6)</formula>
    </cfRule>
  </conditionalFormatting>
  <conditionalFormatting sqref="D4:D34">
    <cfRule type="expression" dxfId="75" priority="76">
      <formula>AND(J4&gt;=10,J4&lt;=11)</formula>
    </cfRule>
  </conditionalFormatting>
  <conditionalFormatting sqref="D4:D34">
    <cfRule type="expression" dxfId="74" priority="77">
      <formula>J4=0</formula>
    </cfRule>
  </conditionalFormatting>
  <conditionalFormatting sqref="D4:D34">
    <cfRule type="expression" dxfId="73" priority="71" stopIfTrue="1">
      <formula>(A4=3)</formula>
    </cfRule>
  </conditionalFormatting>
  <conditionalFormatting sqref="D4:D34">
    <cfRule type="expression" dxfId="72" priority="72">
      <formula>(I4&lt;&gt;"")</formula>
    </cfRule>
  </conditionalFormatting>
  <conditionalFormatting sqref="AF4:AF34">
    <cfRule type="expression" dxfId="71" priority="52">
      <formula>(AL4=1)</formula>
    </cfRule>
    <cfRule type="expression" dxfId="70" priority="53">
      <formula>AL4&gt;=20</formula>
    </cfRule>
  </conditionalFormatting>
  <conditionalFormatting sqref="AF4:AF34">
    <cfRule type="expression" dxfId="69" priority="54">
      <formula>AND(AL4&gt;=5,AL4&lt;=6)</formula>
    </cfRule>
  </conditionalFormatting>
  <conditionalFormatting sqref="AF4:AF34">
    <cfRule type="expression" dxfId="68" priority="55">
      <formula>AND(AL4&gt;=10,AL4&lt;=11)</formula>
    </cfRule>
  </conditionalFormatting>
  <conditionalFormatting sqref="AF4:AF34">
    <cfRule type="expression" dxfId="67" priority="56">
      <formula>AL4=0</formula>
    </cfRule>
  </conditionalFormatting>
  <conditionalFormatting sqref="AF4:AF34">
    <cfRule type="expression" dxfId="66" priority="50" stopIfTrue="1">
      <formula>(AC4=3)</formula>
    </cfRule>
  </conditionalFormatting>
  <conditionalFormatting sqref="AF4:AF34">
    <cfRule type="expression" dxfId="65" priority="51">
      <formula>(AK4&lt;&gt;"")</formula>
    </cfRule>
  </conditionalFormatting>
  <conditionalFormatting sqref="D37:D67">
    <cfRule type="expression" dxfId="64" priority="59">
      <formula>(J37=1)</formula>
    </cfRule>
    <cfRule type="expression" dxfId="63" priority="60">
      <formula>J37&gt;=20</formula>
    </cfRule>
  </conditionalFormatting>
  <conditionalFormatting sqref="D37:D67">
    <cfRule type="expression" dxfId="62" priority="61">
      <formula>AND(J37&gt;=5,J37&lt;=6)</formula>
    </cfRule>
  </conditionalFormatting>
  <conditionalFormatting sqref="D37:D67">
    <cfRule type="expression" dxfId="61" priority="62">
      <formula>AND(J37&gt;=10,J37&lt;=11)</formula>
    </cfRule>
  </conditionalFormatting>
  <conditionalFormatting sqref="D37:D67">
    <cfRule type="expression" dxfId="60" priority="63">
      <formula>J37=0</formula>
    </cfRule>
  </conditionalFormatting>
  <conditionalFormatting sqref="D37:D67">
    <cfRule type="expression" dxfId="59" priority="57" stopIfTrue="1">
      <formula>(A37=3)</formula>
    </cfRule>
  </conditionalFormatting>
  <conditionalFormatting sqref="D37:D67">
    <cfRule type="expression" dxfId="58" priority="58">
      <formula>(I37&lt;&gt;"")</formula>
    </cfRule>
  </conditionalFormatting>
  <conditionalFormatting sqref="AT4:AT33">
    <cfRule type="expression" dxfId="57" priority="38">
      <formula>(AZ4=1)</formula>
    </cfRule>
    <cfRule type="expression" dxfId="56" priority="39">
      <formula>AZ4&gt;=20</formula>
    </cfRule>
  </conditionalFormatting>
  <conditionalFormatting sqref="AT4:AT33">
    <cfRule type="expression" dxfId="55" priority="40">
      <formula>AND(AZ4&gt;=5,AZ4&lt;=6)</formula>
    </cfRule>
  </conditionalFormatting>
  <conditionalFormatting sqref="AT4:AT33">
    <cfRule type="expression" dxfId="54" priority="41">
      <formula>AND(AZ4&gt;=10,AZ4&lt;=11)</formula>
    </cfRule>
  </conditionalFormatting>
  <conditionalFormatting sqref="AT4:AT33">
    <cfRule type="expression" dxfId="53" priority="42">
      <formula>AZ4=0</formula>
    </cfRule>
  </conditionalFormatting>
  <conditionalFormatting sqref="AT4:AT33">
    <cfRule type="expression" dxfId="52" priority="36" stopIfTrue="1">
      <formula>(AQ4=3)</formula>
    </cfRule>
  </conditionalFormatting>
  <conditionalFormatting sqref="AT4:AT33">
    <cfRule type="expression" dxfId="51" priority="37">
      <formula>(AY4&lt;&gt;"")</formula>
    </cfRule>
  </conditionalFormatting>
  <conditionalFormatting sqref="AF37:AF66">
    <cfRule type="expression" dxfId="50" priority="45">
      <formula>(AL37=1)</formula>
    </cfRule>
    <cfRule type="expression" dxfId="49" priority="46">
      <formula>AL37&gt;=20</formula>
    </cfRule>
  </conditionalFormatting>
  <conditionalFormatting sqref="AF37:AF66">
    <cfRule type="expression" dxfId="48" priority="47">
      <formula>AND(AL37&gt;=5,AL37&lt;=6)</formula>
    </cfRule>
  </conditionalFormatting>
  <conditionalFormatting sqref="AF37:AF66">
    <cfRule type="expression" dxfId="47" priority="48">
      <formula>AND(AL37&gt;=10,AL37&lt;=11)</formula>
    </cfRule>
  </conditionalFormatting>
  <conditionalFormatting sqref="AF37:AF66">
    <cfRule type="expression" dxfId="46" priority="49">
      <formula>AL37=0</formula>
    </cfRule>
  </conditionalFormatting>
  <conditionalFormatting sqref="AF37:AF66">
    <cfRule type="expression" dxfId="45" priority="43" stopIfTrue="1">
      <formula>(AC37=3)</formula>
    </cfRule>
  </conditionalFormatting>
  <conditionalFormatting sqref="AF37:AF66">
    <cfRule type="expression" dxfId="44" priority="44">
      <formula>(AK37&lt;&gt;"")</formula>
    </cfRule>
  </conditionalFormatting>
  <conditionalFormatting sqref="BH4:BH34">
    <cfRule type="expression" dxfId="43" priority="24">
      <formula>(BN4=1)</formula>
    </cfRule>
    <cfRule type="expression" dxfId="42" priority="25">
      <formula>BN4&gt;=20</formula>
    </cfRule>
  </conditionalFormatting>
  <conditionalFormatting sqref="BH4:BH34">
    <cfRule type="expression" dxfId="41" priority="26">
      <formula>AND(BN4&gt;=5,BN4&lt;=6)</formula>
    </cfRule>
  </conditionalFormatting>
  <conditionalFormatting sqref="BH4:BH34">
    <cfRule type="expression" dxfId="40" priority="27">
      <formula>AND(BN4&gt;=10,BN4&lt;=11)</formula>
    </cfRule>
  </conditionalFormatting>
  <conditionalFormatting sqref="BH4:BH34">
    <cfRule type="expression" dxfId="39" priority="28">
      <formula>BN4=0</formula>
    </cfRule>
  </conditionalFormatting>
  <conditionalFormatting sqref="BH4:BH34">
    <cfRule type="expression" dxfId="38" priority="22" stopIfTrue="1">
      <formula>(BE4=3)</formula>
    </cfRule>
  </conditionalFormatting>
  <conditionalFormatting sqref="BH4:BH34">
    <cfRule type="expression" dxfId="37" priority="23">
      <formula>(BM4&lt;&gt;"")</formula>
    </cfRule>
  </conditionalFormatting>
  <conditionalFormatting sqref="AT37:AT67">
    <cfRule type="expression" dxfId="36" priority="31">
      <formula>(AZ37=1)</formula>
    </cfRule>
    <cfRule type="expression" dxfId="35" priority="32">
      <formula>AZ37&gt;=20</formula>
    </cfRule>
  </conditionalFormatting>
  <conditionalFormatting sqref="AT37:AT67">
    <cfRule type="expression" dxfId="34" priority="33">
      <formula>AND(AZ37&gt;=5,AZ37&lt;=6)</formula>
    </cfRule>
  </conditionalFormatting>
  <conditionalFormatting sqref="AT37:AT67">
    <cfRule type="expression" dxfId="33" priority="34">
      <formula>AND(AZ37&gt;=10,AZ37&lt;=11)</formula>
    </cfRule>
  </conditionalFormatting>
  <conditionalFormatting sqref="AT37:AT67">
    <cfRule type="expression" dxfId="32" priority="35">
      <formula>AZ37=0</formula>
    </cfRule>
  </conditionalFormatting>
  <conditionalFormatting sqref="AT37:AT67">
    <cfRule type="expression" dxfId="31" priority="29" stopIfTrue="1">
      <formula>(AQ37=3)</formula>
    </cfRule>
  </conditionalFormatting>
  <conditionalFormatting sqref="AT37:AT67">
    <cfRule type="expression" dxfId="30" priority="30">
      <formula>(AY37&lt;&gt;"")</formula>
    </cfRule>
  </conditionalFormatting>
  <conditionalFormatting sqref="BV4:BV33">
    <cfRule type="expression" dxfId="29" priority="10">
      <formula>(CB4=1)</formula>
    </cfRule>
    <cfRule type="expression" dxfId="28" priority="11">
      <formula>CB4&gt;=20</formula>
    </cfRule>
  </conditionalFormatting>
  <conditionalFormatting sqref="BV4:BV33">
    <cfRule type="expression" dxfId="27" priority="12">
      <formula>AND(CB4&gt;=5,CB4&lt;=6)</formula>
    </cfRule>
  </conditionalFormatting>
  <conditionalFormatting sqref="BV4:BV33">
    <cfRule type="expression" dxfId="26" priority="13">
      <formula>AND(CB4&gt;=10,CB4&lt;=11)</formula>
    </cfRule>
  </conditionalFormatting>
  <conditionalFormatting sqref="BV4:BV33">
    <cfRule type="expression" dxfId="25" priority="14">
      <formula>CB4=0</formula>
    </cfRule>
  </conditionalFormatting>
  <conditionalFormatting sqref="BV4:BV33">
    <cfRule type="expression" dxfId="24" priority="8" stopIfTrue="1">
      <formula>(BS4=3)</formula>
    </cfRule>
  </conditionalFormatting>
  <conditionalFormatting sqref="BV4:BV33">
    <cfRule type="expression" dxfId="23" priority="9">
      <formula>(CA4&lt;&gt;"")</formula>
    </cfRule>
  </conditionalFormatting>
  <conditionalFormatting sqref="BH37:BH66">
    <cfRule type="expression" dxfId="22" priority="17">
      <formula>(BN37=1)</formula>
    </cfRule>
    <cfRule type="expression" dxfId="21" priority="18">
      <formula>BN37&gt;=20</formula>
    </cfRule>
  </conditionalFormatting>
  <conditionalFormatting sqref="BH37:BH66">
    <cfRule type="expression" dxfId="20" priority="19">
      <formula>AND(BN37&gt;=5,BN37&lt;=6)</formula>
    </cfRule>
  </conditionalFormatting>
  <conditionalFormatting sqref="BH37:BH66">
    <cfRule type="expression" dxfId="19" priority="20">
      <formula>AND(BN37&gt;=10,BN37&lt;=11)</formula>
    </cfRule>
  </conditionalFormatting>
  <conditionalFormatting sqref="BH37:BH66">
    <cfRule type="expression" dxfId="18" priority="21">
      <formula>BN37=0</formula>
    </cfRule>
  </conditionalFormatting>
  <conditionalFormatting sqref="BH37:BH66">
    <cfRule type="expression" dxfId="17" priority="15" stopIfTrue="1">
      <formula>(BE37=3)</formula>
    </cfRule>
  </conditionalFormatting>
  <conditionalFormatting sqref="BH37:BH66">
    <cfRule type="expression" dxfId="16" priority="16">
      <formula>(BM37&lt;&gt;"")</formula>
    </cfRule>
  </conditionalFormatting>
  <conditionalFormatting sqref="BV37:BV67">
    <cfRule type="expression" dxfId="15" priority="3">
      <formula>(CB37=1)</formula>
    </cfRule>
    <cfRule type="expression" dxfId="14" priority="4">
      <formula>CB37&gt;=20</formula>
    </cfRule>
  </conditionalFormatting>
  <conditionalFormatting sqref="BV37:BV67">
    <cfRule type="expression" dxfId="13" priority="5">
      <formula>AND(CB37&gt;=5,CB37&lt;=6)</formula>
    </cfRule>
  </conditionalFormatting>
  <conditionalFormatting sqref="BV37:BV67">
    <cfRule type="expression" dxfId="12" priority="6">
      <formula>AND(CB37&gt;=10,CB37&lt;=11)</formula>
    </cfRule>
  </conditionalFormatting>
  <conditionalFormatting sqref="BV37:BV67">
    <cfRule type="expression" dxfId="11" priority="7">
      <formula>CB37=0</formula>
    </cfRule>
  </conditionalFormatting>
  <conditionalFormatting sqref="BV37:BV67">
    <cfRule type="expression" dxfId="10" priority="1" stopIfTrue="1">
      <formula>(BS37=3)</formula>
    </cfRule>
  </conditionalFormatting>
  <conditionalFormatting sqref="BV37:BV67">
    <cfRule type="expression" dxfId="9" priority="2">
      <formula>(CA37&lt;&gt;"")</formula>
    </cfRule>
  </conditionalFormatting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Spinner 1">
              <controlPr locked="0" defaultSize="0" autoPict="0">
                <anchor moveWithCells="1" sizeWithCells="1">
                  <from>
                    <xdr:col>2</xdr:col>
                    <xdr:colOff>236220</xdr:colOff>
                    <xdr:row>0</xdr:row>
                    <xdr:rowOff>0</xdr:rowOff>
                  </from>
                  <to>
                    <xdr:col>3</xdr:col>
                    <xdr:colOff>243840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D959-C1B9-4D18-A3FB-31085FCF114D}">
  <sheetPr codeName="Tabelle9"/>
  <dimension ref="A1:E53"/>
  <sheetViews>
    <sheetView topLeftCell="A31" workbookViewId="0">
      <selection activeCell="H43" sqref="H43"/>
    </sheetView>
  </sheetViews>
  <sheetFormatPr baseColWidth="10" defaultRowHeight="14.4" x14ac:dyDescent="0.3"/>
  <cols>
    <col min="1" max="1" width="15.44140625" customWidth="1"/>
  </cols>
  <sheetData>
    <row r="1" spans="1:5" x14ac:dyDescent="0.3">
      <c r="A1" s="2" t="s">
        <v>7</v>
      </c>
    </row>
    <row r="2" spans="1:5" x14ac:dyDescent="0.3">
      <c r="A2" t="s">
        <v>10</v>
      </c>
      <c r="B2" s="10" t="str">
        <f>'MA1-rot'!B1</f>
        <v>MA1</v>
      </c>
      <c r="C2" s="20" t="str">
        <f>'MA2-orange'!B1</f>
        <v>MA2</v>
      </c>
      <c r="D2" s="11" t="str">
        <f>'MA3-grün'!B1</f>
        <v>MA3</v>
      </c>
      <c r="E2" s="12" t="str">
        <f>'MA4-blau'!B1</f>
        <v>MA4</v>
      </c>
    </row>
    <row r="4" spans="1:5" x14ac:dyDescent="0.3">
      <c r="A4" s="2" t="s">
        <v>8</v>
      </c>
    </row>
    <row r="5" spans="1:5" x14ac:dyDescent="0.3">
      <c r="A5" t="s">
        <v>9</v>
      </c>
    </row>
    <row r="7" spans="1:5" x14ac:dyDescent="0.3">
      <c r="A7" s="2" t="s">
        <v>18</v>
      </c>
    </row>
    <row r="8" spans="1:5" x14ac:dyDescent="0.3">
      <c r="A8" s="18" t="s">
        <v>99</v>
      </c>
    </row>
    <row r="9" spans="1:5" x14ac:dyDescent="0.3">
      <c r="A9" t="s">
        <v>51</v>
      </c>
    </row>
    <row r="10" spans="1:5" x14ac:dyDescent="0.3">
      <c r="A10" t="s">
        <v>52</v>
      </c>
    </row>
    <row r="12" spans="1:5" x14ac:dyDescent="0.3">
      <c r="A12" s="2" t="s">
        <v>98</v>
      </c>
    </row>
    <row r="13" spans="1:5" x14ac:dyDescent="0.3">
      <c r="A13" t="s">
        <v>104</v>
      </c>
    </row>
    <row r="15" spans="1:5" x14ac:dyDescent="0.3">
      <c r="A15" s="2" t="s">
        <v>20</v>
      </c>
    </row>
    <row r="17" spans="1:2" x14ac:dyDescent="0.3">
      <c r="A17" s="2" t="s">
        <v>6</v>
      </c>
    </row>
    <row r="18" spans="1:2" x14ac:dyDescent="0.3">
      <c r="A18" t="s">
        <v>94</v>
      </c>
    </row>
    <row r="19" spans="1:2" x14ac:dyDescent="0.3">
      <c r="A19" s="18" t="s">
        <v>95</v>
      </c>
    </row>
    <row r="20" spans="1:2" x14ac:dyDescent="0.3">
      <c r="A20" t="s">
        <v>21</v>
      </c>
    </row>
    <row r="21" spans="1:2" x14ac:dyDescent="0.3">
      <c r="A21" t="s">
        <v>35</v>
      </c>
    </row>
    <row r="22" spans="1:2" x14ac:dyDescent="0.3">
      <c r="A22" t="s">
        <v>34</v>
      </c>
    </row>
    <row r="23" spans="1:2" x14ac:dyDescent="0.3">
      <c r="A23" t="s">
        <v>93</v>
      </c>
    </row>
    <row r="25" spans="1:2" x14ac:dyDescent="0.3">
      <c r="A25" s="2" t="s">
        <v>11</v>
      </c>
    </row>
    <row r="26" spans="1:2" x14ac:dyDescent="0.3">
      <c r="A26" s="18" t="s">
        <v>36</v>
      </c>
      <c r="B26" t="s">
        <v>96</v>
      </c>
    </row>
    <row r="27" spans="1:2" x14ac:dyDescent="0.3">
      <c r="A27" s="18" t="s">
        <v>37</v>
      </c>
      <c r="B27" t="s">
        <v>102</v>
      </c>
    </row>
    <row r="28" spans="1:2" x14ac:dyDescent="0.3">
      <c r="B28" t="s">
        <v>38</v>
      </c>
    </row>
    <row r="29" spans="1:2" x14ac:dyDescent="0.3">
      <c r="B29" t="s">
        <v>39</v>
      </c>
    </row>
    <row r="30" spans="1:2" x14ac:dyDescent="0.3">
      <c r="B30" t="s">
        <v>40</v>
      </c>
    </row>
    <row r="31" spans="1:2" x14ac:dyDescent="0.3">
      <c r="A31" t="s">
        <v>41</v>
      </c>
      <c r="B31" t="s">
        <v>42</v>
      </c>
    </row>
    <row r="32" spans="1:2" x14ac:dyDescent="0.3">
      <c r="B32" t="s">
        <v>97</v>
      </c>
    </row>
    <row r="33" spans="1:2" x14ac:dyDescent="0.3">
      <c r="B33" t="s">
        <v>43</v>
      </c>
    </row>
    <row r="34" spans="1:2" x14ac:dyDescent="0.3">
      <c r="B34" t="s">
        <v>100</v>
      </c>
    </row>
    <row r="35" spans="1:2" x14ac:dyDescent="0.3">
      <c r="A35" t="s">
        <v>41</v>
      </c>
      <c r="B35" t="s">
        <v>101</v>
      </c>
    </row>
    <row r="36" spans="1:2" x14ac:dyDescent="0.3">
      <c r="B36" t="s">
        <v>103</v>
      </c>
    </row>
    <row r="38" spans="1:2" x14ac:dyDescent="0.3">
      <c r="A38" s="2" t="s">
        <v>63</v>
      </c>
    </row>
    <row r="39" spans="1:2" x14ac:dyDescent="0.3">
      <c r="A39" t="s">
        <v>64</v>
      </c>
    </row>
    <row r="40" spans="1:2" x14ac:dyDescent="0.3">
      <c r="A40" t="s">
        <v>66</v>
      </c>
    </row>
    <row r="41" spans="1:2" x14ac:dyDescent="0.3">
      <c r="A41" t="s">
        <v>65</v>
      </c>
    </row>
    <row r="43" spans="1:2" x14ac:dyDescent="0.3">
      <c r="A43" t="s">
        <v>114</v>
      </c>
    </row>
    <row r="44" spans="1:2" x14ac:dyDescent="0.3">
      <c r="A44" t="s">
        <v>105</v>
      </c>
      <c r="B44" t="s">
        <v>106</v>
      </c>
    </row>
    <row r="45" spans="1:2" x14ac:dyDescent="0.3">
      <c r="A45" t="s">
        <v>107</v>
      </c>
      <c r="B45" t="s">
        <v>108</v>
      </c>
    </row>
    <row r="46" spans="1:2" x14ac:dyDescent="0.3">
      <c r="A46" t="s">
        <v>109</v>
      </c>
      <c r="B46" t="s">
        <v>110</v>
      </c>
    </row>
    <row r="47" spans="1:2" x14ac:dyDescent="0.3">
      <c r="A47" t="s">
        <v>111</v>
      </c>
      <c r="B47" t="s">
        <v>112</v>
      </c>
    </row>
    <row r="49" spans="1:1" x14ac:dyDescent="0.3">
      <c r="A49" s="2" t="s">
        <v>115</v>
      </c>
    </row>
    <row r="50" spans="1:1" x14ac:dyDescent="0.3">
      <c r="A50" t="s">
        <v>113</v>
      </c>
    </row>
    <row r="51" spans="1:1" x14ac:dyDescent="0.3">
      <c r="A51" t="s">
        <v>116</v>
      </c>
    </row>
    <row r="52" spans="1:1" x14ac:dyDescent="0.3">
      <c r="A52" t="s">
        <v>117</v>
      </c>
    </row>
    <row r="53" spans="1:1" x14ac:dyDescent="0.3">
      <c r="A53" t="s">
        <v>118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081D-2AE4-4E32-8CE4-BCF41ABC043A}">
  <sheetPr codeName="Tabelle2"/>
  <dimension ref="A1:B35"/>
  <sheetViews>
    <sheetView workbookViewId="0">
      <selection activeCell="B4" sqref="B4"/>
    </sheetView>
  </sheetViews>
  <sheetFormatPr baseColWidth="10" defaultRowHeight="14.4" x14ac:dyDescent="0.3"/>
  <sheetData>
    <row r="1" spans="1:2" x14ac:dyDescent="0.3">
      <c r="A1" t="s">
        <v>45</v>
      </c>
      <c r="B1" t="s">
        <v>120</v>
      </c>
    </row>
    <row r="2" spans="1:2" x14ac:dyDescent="0.3">
      <c r="A2" s="1">
        <v>44200</v>
      </c>
      <c r="B2">
        <v>2021</v>
      </c>
    </row>
    <row r="3" spans="1:2" x14ac:dyDescent="0.3">
      <c r="A3" s="1">
        <v>44201</v>
      </c>
    </row>
    <row r="4" spans="1:2" x14ac:dyDescent="0.3">
      <c r="A4" s="1"/>
    </row>
    <row r="5" spans="1:2" x14ac:dyDescent="0.3">
      <c r="A5" s="1"/>
    </row>
    <row r="6" spans="1:2" x14ac:dyDescent="0.3">
      <c r="A6" s="1"/>
    </row>
    <row r="7" spans="1:2" x14ac:dyDescent="0.3">
      <c r="A7" s="1"/>
    </row>
    <row r="8" spans="1:2" x14ac:dyDescent="0.3">
      <c r="A8" s="1"/>
    </row>
    <row r="9" spans="1:2" x14ac:dyDescent="0.3">
      <c r="A9" s="1"/>
    </row>
    <row r="10" spans="1:2" x14ac:dyDescent="0.3">
      <c r="A10" s="1"/>
    </row>
    <row r="11" spans="1:2" x14ac:dyDescent="0.3">
      <c r="A11" s="1"/>
    </row>
    <row r="12" spans="1:2" x14ac:dyDescent="0.3">
      <c r="A12" s="1"/>
    </row>
    <row r="13" spans="1:2" x14ac:dyDescent="0.3">
      <c r="A13" s="1"/>
    </row>
    <row r="14" spans="1:2" x14ac:dyDescent="0.3">
      <c r="A14" s="1"/>
    </row>
    <row r="15" spans="1:2" x14ac:dyDescent="0.3">
      <c r="A15" s="1"/>
    </row>
    <row r="16" spans="1:2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882E-5E80-4C81-888D-7962B1C964DE}">
  <sheetPr codeName="Tabelle3"/>
  <dimension ref="A1:B224"/>
  <sheetViews>
    <sheetView workbookViewId="0">
      <selection activeCell="A43" sqref="A43"/>
    </sheetView>
  </sheetViews>
  <sheetFormatPr baseColWidth="10" defaultRowHeight="14.4" x14ac:dyDescent="0.3"/>
  <sheetData>
    <row r="1" spans="1:2" x14ac:dyDescent="0.3">
      <c r="A1" t="s">
        <v>45</v>
      </c>
      <c r="B1" t="s">
        <v>121</v>
      </c>
    </row>
    <row r="2" spans="1:2" x14ac:dyDescent="0.3">
      <c r="A2" s="1">
        <v>44200</v>
      </c>
      <c r="B2">
        <v>2021</v>
      </c>
    </row>
    <row r="3" spans="1:2" x14ac:dyDescent="0.3">
      <c r="A3" s="1">
        <v>44201</v>
      </c>
    </row>
    <row r="4" spans="1:2" x14ac:dyDescent="0.3">
      <c r="A4" s="1">
        <v>44202</v>
      </c>
    </row>
    <row r="5" spans="1:2" x14ac:dyDescent="0.3">
      <c r="A5" s="1">
        <v>44203</v>
      </c>
    </row>
    <row r="6" spans="1:2" x14ac:dyDescent="0.3">
      <c r="A6" s="1">
        <v>44204</v>
      </c>
    </row>
    <row r="8" spans="1:2" x14ac:dyDescent="0.3">
      <c r="A8" s="1">
        <v>44221</v>
      </c>
    </row>
    <row r="9" spans="1:2" x14ac:dyDescent="0.3">
      <c r="A9" s="1"/>
    </row>
    <row r="10" spans="1:2" x14ac:dyDescent="0.3">
      <c r="A10" s="1"/>
    </row>
    <row r="11" spans="1:2" x14ac:dyDescent="0.3">
      <c r="A11" s="1"/>
    </row>
    <row r="12" spans="1:2" x14ac:dyDescent="0.3">
      <c r="A12" s="1"/>
    </row>
    <row r="13" spans="1:2" x14ac:dyDescent="0.3">
      <c r="A13" s="1"/>
    </row>
    <row r="14" spans="1:2" x14ac:dyDescent="0.3">
      <c r="A14" s="1"/>
    </row>
    <row r="15" spans="1:2" x14ac:dyDescent="0.3">
      <c r="A15" s="1"/>
    </row>
    <row r="16" spans="1:2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  <row r="202" spans="1:1" x14ac:dyDescent="0.3">
      <c r="A202" s="1"/>
    </row>
    <row r="203" spans="1:1" x14ac:dyDescent="0.3">
      <c r="A203" s="1"/>
    </row>
    <row r="204" spans="1:1" x14ac:dyDescent="0.3">
      <c r="A204" s="1"/>
    </row>
    <row r="205" spans="1:1" x14ac:dyDescent="0.3">
      <c r="A205" s="1"/>
    </row>
    <row r="206" spans="1:1" x14ac:dyDescent="0.3">
      <c r="A206" s="1"/>
    </row>
    <row r="207" spans="1:1" x14ac:dyDescent="0.3">
      <c r="A207" s="1"/>
    </row>
    <row r="208" spans="1:1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  <row r="215" spans="1:1" x14ac:dyDescent="0.3">
      <c r="A215" s="1"/>
    </row>
    <row r="216" spans="1:1" x14ac:dyDescent="0.3">
      <c r="A216" s="1"/>
    </row>
    <row r="217" spans="1:1" x14ac:dyDescent="0.3">
      <c r="A217" s="1"/>
    </row>
    <row r="218" spans="1:1" x14ac:dyDescent="0.3">
      <c r="A218" s="1"/>
    </row>
    <row r="219" spans="1:1" x14ac:dyDescent="0.3">
      <c r="A219" s="1"/>
    </row>
    <row r="220" spans="1:1" x14ac:dyDescent="0.3">
      <c r="A220" s="1"/>
    </row>
    <row r="221" spans="1:1" x14ac:dyDescent="0.3">
      <c r="A221" s="1"/>
    </row>
    <row r="222" spans="1:1" x14ac:dyDescent="0.3">
      <c r="A222" s="1"/>
    </row>
    <row r="223" spans="1:1" x14ac:dyDescent="0.3">
      <c r="A223" s="1"/>
    </row>
    <row r="224" spans="1:1" x14ac:dyDescent="0.3">
      <c r="A224" s="1"/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2044-1A2D-4B68-B42B-F2CF9AF18D19}">
  <sheetPr codeName="Tabelle4"/>
  <dimension ref="A1:B34"/>
  <sheetViews>
    <sheetView workbookViewId="0">
      <selection activeCell="A2" sqref="A2"/>
    </sheetView>
  </sheetViews>
  <sheetFormatPr baseColWidth="10" defaultRowHeight="14.4" x14ac:dyDescent="0.3"/>
  <sheetData>
    <row r="1" spans="1:2" x14ac:dyDescent="0.3">
      <c r="A1" t="s">
        <v>45</v>
      </c>
      <c r="B1" t="s">
        <v>122</v>
      </c>
    </row>
    <row r="2" spans="1:2" x14ac:dyDescent="0.3">
      <c r="A2" s="1"/>
      <c r="B2">
        <v>2021</v>
      </c>
    </row>
    <row r="3" spans="1:2" x14ac:dyDescent="0.3">
      <c r="A3" s="1"/>
    </row>
    <row r="4" spans="1:2" x14ac:dyDescent="0.3">
      <c r="A4" s="1"/>
    </row>
    <row r="5" spans="1:2" x14ac:dyDescent="0.3">
      <c r="A5" s="1"/>
    </row>
    <row r="6" spans="1:2" x14ac:dyDescent="0.3">
      <c r="A6" s="1"/>
    </row>
    <row r="7" spans="1:2" x14ac:dyDescent="0.3">
      <c r="A7" s="1"/>
    </row>
    <row r="8" spans="1:2" x14ac:dyDescent="0.3">
      <c r="A8" s="1"/>
    </row>
    <row r="9" spans="1:2" x14ac:dyDescent="0.3">
      <c r="A9" s="1"/>
    </row>
    <row r="10" spans="1:2" x14ac:dyDescent="0.3">
      <c r="A10" s="1"/>
    </row>
    <row r="11" spans="1:2" x14ac:dyDescent="0.3">
      <c r="A11" s="1"/>
    </row>
    <row r="12" spans="1:2" x14ac:dyDescent="0.3">
      <c r="A12" s="1"/>
    </row>
    <row r="13" spans="1:2" x14ac:dyDescent="0.3">
      <c r="A13" s="1"/>
    </row>
    <row r="14" spans="1:2" x14ac:dyDescent="0.3">
      <c r="A14" s="1"/>
    </row>
    <row r="15" spans="1:2" x14ac:dyDescent="0.3">
      <c r="A15" s="1"/>
    </row>
    <row r="16" spans="1:2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2079-E035-427D-AA38-B97269A99CC1}">
  <sheetPr codeName="Tabelle5"/>
  <dimension ref="A1:B220"/>
  <sheetViews>
    <sheetView workbookViewId="0">
      <selection activeCell="A2" sqref="A2"/>
    </sheetView>
  </sheetViews>
  <sheetFormatPr baseColWidth="10" defaultRowHeight="14.4" x14ac:dyDescent="0.3"/>
  <sheetData>
    <row r="1" spans="1:2" x14ac:dyDescent="0.3">
      <c r="A1" t="s">
        <v>45</v>
      </c>
      <c r="B1" t="s">
        <v>123</v>
      </c>
    </row>
    <row r="2" spans="1:2" x14ac:dyDescent="0.3">
      <c r="A2" s="1"/>
      <c r="B2" s="1"/>
    </row>
    <row r="3" spans="1:2" x14ac:dyDescent="0.3">
      <c r="A3" s="1"/>
      <c r="B3" s="1"/>
    </row>
    <row r="4" spans="1:2" x14ac:dyDescent="0.3">
      <c r="A4" s="1"/>
      <c r="B4" s="1"/>
    </row>
    <row r="5" spans="1:2" x14ac:dyDescent="0.3">
      <c r="A5" s="1"/>
      <c r="B5" s="1"/>
    </row>
    <row r="6" spans="1:2" x14ac:dyDescent="0.3">
      <c r="A6" s="1"/>
      <c r="B6" s="1"/>
    </row>
    <row r="7" spans="1:2" x14ac:dyDescent="0.3">
      <c r="A7" s="1"/>
      <c r="B7" s="1"/>
    </row>
    <row r="8" spans="1:2" x14ac:dyDescent="0.3">
      <c r="A8" s="1"/>
      <c r="B8" s="1"/>
    </row>
    <row r="9" spans="1:2" x14ac:dyDescent="0.3">
      <c r="A9" s="1"/>
      <c r="B9" s="1"/>
    </row>
    <row r="10" spans="1:2" x14ac:dyDescent="0.3">
      <c r="A10" s="1"/>
      <c r="B10" s="1"/>
    </row>
    <row r="11" spans="1:2" x14ac:dyDescent="0.3">
      <c r="A11" s="1"/>
      <c r="B11" s="1"/>
    </row>
    <row r="12" spans="1:2" x14ac:dyDescent="0.3">
      <c r="A12" s="1"/>
      <c r="B12" s="1"/>
    </row>
    <row r="13" spans="1:2" x14ac:dyDescent="0.3">
      <c r="A13" s="1"/>
      <c r="B13" s="1"/>
    </row>
    <row r="14" spans="1:2" x14ac:dyDescent="0.3">
      <c r="A14" s="1"/>
      <c r="B14" s="1"/>
    </row>
    <row r="15" spans="1:2" x14ac:dyDescent="0.3">
      <c r="A15" s="1"/>
      <c r="B15" s="1"/>
    </row>
    <row r="16" spans="1:2" x14ac:dyDescent="0.3">
      <c r="A16" s="1"/>
      <c r="B16" s="1"/>
    </row>
    <row r="17" spans="1:2" x14ac:dyDescent="0.3">
      <c r="A17" s="1"/>
      <c r="B17" s="1"/>
    </row>
    <row r="18" spans="1:2" x14ac:dyDescent="0.3">
      <c r="A18" s="1"/>
      <c r="B18" s="1"/>
    </row>
    <row r="19" spans="1:2" x14ac:dyDescent="0.3">
      <c r="A19" s="1"/>
      <c r="B19" s="1"/>
    </row>
    <row r="20" spans="1:2" x14ac:dyDescent="0.3">
      <c r="A20" s="1"/>
      <c r="B20" s="1"/>
    </row>
    <row r="21" spans="1:2" x14ac:dyDescent="0.3">
      <c r="A21" s="1"/>
      <c r="B21" s="1"/>
    </row>
    <row r="22" spans="1:2" x14ac:dyDescent="0.3">
      <c r="A22" s="1"/>
      <c r="B22" s="1"/>
    </row>
    <row r="23" spans="1:2" x14ac:dyDescent="0.3">
      <c r="A23" s="1"/>
      <c r="B23" s="1"/>
    </row>
    <row r="24" spans="1:2" x14ac:dyDescent="0.3">
      <c r="A24" s="1"/>
      <c r="B24" s="1"/>
    </row>
    <row r="25" spans="1:2" x14ac:dyDescent="0.3">
      <c r="A25" s="1"/>
      <c r="B25" s="1"/>
    </row>
    <row r="26" spans="1:2" x14ac:dyDescent="0.3">
      <c r="A26" s="1"/>
      <c r="B26" s="1"/>
    </row>
    <row r="27" spans="1:2" x14ac:dyDescent="0.3">
      <c r="A27" s="1"/>
      <c r="B27" s="1"/>
    </row>
    <row r="28" spans="1:2" x14ac:dyDescent="0.3">
      <c r="A28" s="1"/>
      <c r="B28" s="1"/>
    </row>
    <row r="29" spans="1:2" x14ac:dyDescent="0.3">
      <c r="A29" s="1"/>
      <c r="B29" s="1"/>
    </row>
    <row r="30" spans="1:2" x14ac:dyDescent="0.3">
      <c r="A30" s="1"/>
      <c r="B30" s="1"/>
    </row>
    <row r="31" spans="1:2" x14ac:dyDescent="0.3">
      <c r="A31" s="1"/>
      <c r="B31" s="1"/>
    </row>
    <row r="32" spans="1:2" x14ac:dyDescent="0.3">
      <c r="A32" s="1"/>
      <c r="B32" s="1"/>
    </row>
    <row r="33" spans="1:2" x14ac:dyDescent="0.3">
      <c r="A33" s="1"/>
      <c r="B33" s="1"/>
    </row>
    <row r="34" spans="1:2" x14ac:dyDescent="0.3">
      <c r="A34" s="1"/>
      <c r="B34" s="1"/>
    </row>
    <row r="35" spans="1:2" x14ac:dyDescent="0.3">
      <c r="A35" s="1"/>
      <c r="B35" s="1"/>
    </row>
    <row r="36" spans="1:2" x14ac:dyDescent="0.3">
      <c r="A36" s="1"/>
      <c r="B36" s="1"/>
    </row>
    <row r="37" spans="1:2" x14ac:dyDescent="0.3">
      <c r="A37" s="1"/>
      <c r="B37" s="1"/>
    </row>
    <row r="38" spans="1:2" x14ac:dyDescent="0.3">
      <c r="A38" s="1"/>
      <c r="B38" s="1"/>
    </row>
    <row r="39" spans="1:2" x14ac:dyDescent="0.3">
      <c r="A39" s="1"/>
      <c r="B39" s="1"/>
    </row>
    <row r="40" spans="1:2" x14ac:dyDescent="0.3">
      <c r="A40" s="1"/>
      <c r="B40" s="1"/>
    </row>
    <row r="41" spans="1:2" x14ac:dyDescent="0.3">
      <c r="A41" s="1"/>
      <c r="B41" s="1"/>
    </row>
    <row r="42" spans="1:2" x14ac:dyDescent="0.3">
      <c r="A42" s="1"/>
      <c r="B42" s="1"/>
    </row>
    <row r="43" spans="1:2" x14ac:dyDescent="0.3">
      <c r="A43" s="1"/>
      <c r="B43" s="1"/>
    </row>
    <row r="44" spans="1:2" x14ac:dyDescent="0.3">
      <c r="A44" s="1"/>
      <c r="B44" s="1"/>
    </row>
    <row r="45" spans="1:2" x14ac:dyDescent="0.3">
      <c r="A45" s="1"/>
      <c r="B45" s="1"/>
    </row>
    <row r="46" spans="1:2" x14ac:dyDescent="0.3">
      <c r="A46" s="1"/>
      <c r="B46" s="1"/>
    </row>
    <row r="47" spans="1:2" x14ac:dyDescent="0.3">
      <c r="A47" s="1"/>
      <c r="B47" s="1"/>
    </row>
    <row r="48" spans="1:2" x14ac:dyDescent="0.3">
      <c r="A48" s="1"/>
      <c r="B48" s="1"/>
    </row>
    <row r="49" spans="1:2" x14ac:dyDescent="0.3">
      <c r="A49" s="1"/>
      <c r="B49" s="1"/>
    </row>
    <row r="50" spans="1:2" x14ac:dyDescent="0.3">
      <c r="A50" s="1"/>
      <c r="B50" s="1"/>
    </row>
    <row r="51" spans="1:2" x14ac:dyDescent="0.3">
      <c r="A51" s="1"/>
      <c r="B51" s="1"/>
    </row>
    <row r="52" spans="1:2" x14ac:dyDescent="0.3">
      <c r="A52" s="1"/>
      <c r="B52" s="1"/>
    </row>
    <row r="53" spans="1:2" x14ac:dyDescent="0.3">
      <c r="A53" s="1"/>
      <c r="B53" s="1"/>
    </row>
    <row r="54" spans="1:2" x14ac:dyDescent="0.3">
      <c r="A54" s="1"/>
      <c r="B54" s="1"/>
    </row>
    <row r="55" spans="1:2" x14ac:dyDescent="0.3">
      <c r="A55" s="1"/>
      <c r="B55" s="1"/>
    </row>
    <row r="56" spans="1:2" x14ac:dyDescent="0.3">
      <c r="A56" s="1"/>
      <c r="B56" s="1"/>
    </row>
    <row r="57" spans="1:2" x14ac:dyDescent="0.3">
      <c r="A57" s="1"/>
      <c r="B57" s="1"/>
    </row>
    <row r="58" spans="1:2" x14ac:dyDescent="0.3">
      <c r="A58" s="1"/>
      <c r="B58" s="1"/>
    </row>
    <row r="59" spans="1:2" x14ac:dyDescent="0.3">
      <c r="A59" s="1"/>
      <c r="B59" s="1"/>
    </row>
    <row r="60" spans="1:2" x14ac:dyDescent="0.3">
      <c r="A60" s="1"/>
      <c r="B60" s="1"/>
    </row>
    <row r="61" spans="1:2" x14ac:dyDescent="0.3">
      <c r="A61" s="1"/>
      <c r="B61" s="1"/>
    </row>
    <row r="62" spans="1:2" x14ac:dyDescent="0.3">
      <c r="A62" s="1"/>
      <c r="B62" s="1"/>
    </row>
    <row r="63" spans="1:2" x14ac:dyDescent="0.3">
      <c r="A63" s="1"/>
      <c r="B63" s="1"/>
    </row>
    <row r="64" spans="1:2" x14ac:dyDescent="0.3">
      <c r="A64" s="1"/>
      <c r="B64" s="1"/>
    </row>
    <row r="65" spans="1:2" x14ac:dyDescent="0.3">
      <c r="A65" s="1"/>
      <c r="B65" s="1"/>
    </row>
    <row r="66" spans="1:2" x14ac:dyDescent="0.3">
      <c r="A66" s="1"/>
      <c r="B66" s="1"/>
    </row>
    <row r="67" spans="1:2" x14ac:dyDescent="0.3">
      <c r="A67" s="1"/>
      <c r="B67" s="1"/>
    </row>
    <row r="68" spans="1:2" x14ac:dyDescent="0.3">
      <c r="A68" s="1"/>
      <c r="B68" s="1"/>
    </row>
    <row r="69" spans="1:2" x14ac:dyDescent="0.3">
      <c r="A69" s="1"/>
      <c r="B69" s="1"/>
    </row>
    <row r="70" spans="1:2" x14ac:dyDescent="0.3">
      <c r="A70" s="1"/>
      <c r="B70" s="1"/>
    </row>
    <row r="71" spans="1:2" x14ac:dyDescent="0.3">
      <c r="A71" s="1"/>
      <c r="B71" s="1"/>
    </row>
    <row r="72" spans="1:2" x14ac:dyDescent="0.3">
      <c r="A72" s="1"/>
      <c r="B72" s="1"/>
    </row>
    <row r="73" spans="1:2" x14ac:dyDescent="0.3">
      <c r="A73" s="1"/>
      <c r="B73" s="1"/>
    </row>
    <row r="74" spans="1:2" x14ac:dyDescent="0.3">
      <c r="A74" s="1"/>
      <c r="B74" s="1"/>
    </row>
    <row r="75" spans="1:2" x14ac:dyDescent="0.3">
      <c r="A75" s="1"/>
      <c r="B75" s="1"/>
    </row>
    <row r="76" spans="1:2" x14ac:dyDescent="0.3">
      <c r="A76" s="1"/>
      <c r="B76" s="1"/>
    </row>
    <row r="77" spans="1:2" x14ac:dyDescent="0.3">
      <c r="A77" s="1"/>
      <c r="B77" s="1"/>
    </row>
    <row r="78" spans="1:2" x14ac:dyDescent="0.3">
      <c r="A78" s="1"/>
      <c r="B78" s="1"/>
    </row>
    <row r="79" spans="1:2" x14ac:dyDescent="0.3">
      <c r="A79" s="1"/>
      <c r="B79" s="1"/>
    </row>
    <row r="80" spans="1:2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  <row r="173" spans="1:2" x14ac:dyDescent="0.3">
      <c r="A173" s="1"/>
      <c r="B173" s="1"/>
    </row>
    <row r="174" spans="1:2" x14ac:dyDescent="0.3">
      <c r="A174" s="1"/>
      <c r="B174" s="1"/>
    </row>
    <row r="175" spans="1:2" x14ac:dyDescent="0.3">
      <c r="A175" s="1"/>
      <c r="B175" s="1"/>
    </row>
    <row r="176" spans="1:2" x14ac:dyDescent="0.3">
      <c r="A176" s="1"/>
      <c r="B176" s="1"/>
    </row>
    <row r="177" spans="1:2" x14ac:dyDescent="0.3">
      <c r="A177" s="1"/>
      <c r="B177" s="1"/>
    </row>
    <row r="178" spans="1:2" x14ac:dyDescent="0.3">
      <c r="A178" s="1"/>
      <c r="B178" s="1"/>
    </row>
    <row r="179" spans="1:2" x14ac:dyDescent="0.3">
      <c r="A179" s="1"/>
      <c r="B179" s="1"/>
    </row>
    <row r="180" spans="1:2" x14ac:dyDescent="0.3">
      <c r="A180" s="1"/>
      <c r="B180" s="1"/>
    </row>
    <row r="181" spans="1:2" x14ac:dyDescent="0.3">
      <c r="A181" s="1"/>
      <c r="B181" s="1"/>
    </row>
    <row r="182" spans="1:2" x14ac:dyDescent="0.3">
      <c r="A182" s="1"/>
      <c r="B182" s="1"/>
    </row>
    <row r="183" spans="1:2" x14ac:dyDescent="0.3">
      <c r="A183" s="1"/>
      <c r="B183" s="1"/>
    </row>
    <row r="184" spans="1:2" x14ac:dyDescent="0.3">
      <c r="A184" s="1"/>
      <c r="B184" s="1"/>
    </row>
    <row r="185" spans="1:2" x14ac:dyDescent="0.3">
      <c r="A185" s="1"/>
      <c r="B185" s="1"/>
    </row>
    <row r="186" spans="1:2" x14ac:dyDescent="0.3">
      <c r="A186" s="1"/>
      <c r="B186" s="1"/>
    </row>
    <row r="187" spans="1:2" x14ac:dyDescent="0.3">
      <c r="A187" s="1"/>
      <c r="B187" s="1"/>
    </row>
    <row r="188" spans="1:2" x14ac:dyDescent="0.3">
      <c r="A188" s="1"/>
      <c r="B188" s="1"/>
    </row>
    <row r="189" spans="1:2" x14ac:dyDescent="0.3">
      <c r="A189" s="1"/>
      <c r="B189" s="1"/>
    </row>
    <row r="190" spans="1:2" x14ac:dyDescent="0.3">
      <c r="A190" s="1"/>
      <c r="B190" s="1"/>
    </row>
    <row r="191" spans="1:2" x14ac:dyDescent="0.3">
      <c r="A191" s="1"/>
      <c r="B191" s="1"/>
    </row>
    <row r="192" spans="1:2" x14ac:dyDescent="0.3">
      <c r="A192" s="1"/>
      <c r="B192" s="1"/>
    </row>
    <row r="193" spans="1:2" x14ac:dyDescent="0.3">
      <c r="A193" s="1"/>
      <c r="B193" s="1"/>
    </row>
    <row r="194" spans="1:2" x14ac:dyDescent="0.3">
      <c r="A194" s="1"/>
      <c r="B194" s="1"/>
    </row>
    <row r="195" spans="1:2" x14ac:dyDescent="0.3">
      <c r="A195" s="1"/>
      <c r="B195" s="1"/>
    </row>
    <row r="196" spans="1:2" x14ac:dyDescent="0.3">
      <c r="A196" s="1"/>
      <c r="B196" s="1"/>
    </row>
    <row r="197" spans="1:2" x14ac:dyDescent="0.3">
      <c r="A197" s="1"/>
      <c r="B197" s="1"/>
    </row>
    <row r="198" spans="1:2" x14ac:dyDescent="0.3">
      <c r="A198" s="1"/>
      <c r="B198" s="1"/>
    </row>
    <row r="199" spans="1:2" x14ac:dyDescent="0.3">
      <c r="A199" s="1"/>
      <c r="B199" s="1"/>
    </row>
    <row r="200" spans="1:2" x14ac:dyDescent="0.3">
      <c r="A200" s="1"/>
      <c r="B200" s="1"/>
    </row>
    <row r="201" spans="1:2" x14ac:dyDescent="0.3">
      <c r="A201" s="1"/>
      <c r="B201" s="1"/>
    </row>
    <row r="202" spans="1:2" x14ac:dyDescent="0.3">
      <c r="A202" s="1"/>
      <c r="B202" s="1"/>
    </row>
    <row r="203" spans="1:2" x14ac:dyDescent="0.3">
      <c r="A203" s="1"/>
      <c r="B203" s="1"/>
    </row>
    <row r="204" spans="1:2" x14ac:dyDescent="0.3">
      <c r="A204" s="1"/>
      <c r="B204" s="1"/>
    </row>
    <row r="205" spans="1:2" x14ac:dyDescent="0.3">
      <c r="A205" s="1"/>
      <c r="B205" s="1"/>
    </row>
    <row r="206" spans="1:2" x14ac:dyDescent="0.3">
      <c r="A206" s="1"/>
      <c r="B206" s="1"/>
    </row>
    <row r="207" spans="1:2" x14ac:dyDescent="0.3">
      <c r="A207" s="1"/>
      <c r="B207" s="1"/>
    </row>
    <row r="208" spans="1:2" x14ac:dyDescent="0.3">
      <c r="A208" s="1"/>
      <c r="B208" s="1"/>
    </row>
    <row r="209" spans="1:2" x14ac:dyDescent="0.3">
      <c r="A209" s="1"/>
      <c r="B209" s="1"/>
    </row>
    <row r="210" spans="1:2" x14ac:dyDescent="0.3">
      <c r="A210" s="1"/>
      <c r="B210" s="1"/>
    </row>
    <row r="211" spans="1:2" x14ac:dyDescent="0.3">
      <c r="A211" s="1"/>
      <c r="B211" s="1"/>
    </row>
    <row r="212" spans="1:2" x14ac:dyDescent="0.3">
      <c r="A212" s="1"/>
      <c r="B212" s="1"/>
    </row>
    <row r="213" spans="1:2" x14ac:dyDescent="0.3">
      <c r="A213" s="1"/>
      <c r="B213" s="1"/>
    </row>
    <row r="214" spans="1:2" x14ac:dyDescent="0.3">
      <c r="A214" s="1"/>
      <c r="B214" s="1"/>
    </row>
    <row r="215" spans="1:2" x14ac:dyDescent="0.3">
      <c r="A215" s="1"/>
      <c r="B215" s="1"/>
    </row>
    <row r="216" spans="1:2" x14ac:dyDescent="0.3">
      <c r="A216" s="1"/>
      <c r="B216" s="1"/>
    </row>
    <row r="217" spans="1:2" x14ac:dyDescent="0.3">
      <c r="A217" s="1"/>
      <c r="B217" s="1"/>
    </row>
    <row r="218" spans="1:2" x14ac:dyDescent="0.3">
      <c r="A218" s="1"/>
      <c r="B218" s="1"/>
    </row>
    <row r="219" spans="1:2" x14ac:dyDescent="0.3">
      <c r="A219" s="1"/>
      <c r="B219" s="1"/>
    </row>
    <row r="220" spans="1:2" x14ac:dyDescent="0.3">
      <c r="A220" s="1"/>
      <c r="B220" s="1"/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C06F-998D-4715-8148-2D7FCD82B092}">
  <dimension ref="A1:C35"/>
  <sheetViews>
    <sheetView workbookViewId="0">
      <selection activeCell="B1" sqref="B1"/>
    </sheetView>
  </sheetViews>
  <sheetFormatPr baseColWidth="10" defaultRowHeight="14.4" x14ac:dyDescent="0.3"/>
  <cols>
    <col min="2" max="2" width="34.109375" customWidth="1"/>
  </cols>
  <sheetData>
    <row r="1" spans="1:3" x14ac:dyDescent="0.3">
      <c r="A1" t="s">
        <v>69</v>
      </c>
      <c r="B1" s="22" t="s">
        <v>124</v>
      </c>
    </row>
    <row r="3" spans="1:3" x14ac:dyDescent="0.3">
      <c r="A3" t="s">
        <v>67</v>
      </c>
      <c r="B3" t="s">
        <v>68</v>
      </c>
    </row>
    <row r="4" spans="1:3" x14ac:dyDescent="0.3">
      <c r="A4" s="1">
        <v>44224</v>
      </c>
      <c r="B4" t="s">
        <v>119</v>
      </c>
      <c r="C4" s="24">
        <v>2021</v>
      </c>
    </row>
    <row r="5" spans="1:3" x14ac:dyDescent="0.3">
      <c r="A5" s="1"/>
      <c r="C5" s="24"/>
    </row>
    <row r="6" spans="1:3" x14ac:dyDescent="0.3">
      <c r="A6" s="1"/>
      <c r="C6" s="24"/>
    </row>
    <row r="7" spans="1:3" x14ac:dyDescent="0.3">
      <c r="A7" s="1"/>
      <c r="C7" s="24"/>
    </row>
    <row r="8" spans="1:3" x14ac:dyDescent="0.3">
      <c r="C8" s="24"/>
    </row>
    <row r="9" spans="1:3" x14ac:dyDescent="0.3">
      <c r="A9" s="1"/>
      <c r="C9" s="24"/>
    </row>
    <row r="10" spans="1:3" x14ac:dyDescent="0.3">
      <c r="A10" s="1"/>
      <c r="C10" s="24"/>
    </row>
    <row r="11" spans="1:3" x14ac:dyDescent="0.3">
      <c r="A11" s="1"/>
      <c r="C11" s="24"/>
    </row>
    <row r="12" spans="1:3" x14ac:dyDescent="0.3">
      <c r="A12" s="1"/>
      <c r="C12" s="24"/>
    </row>
    <row r="13" spans="1:3" x14ac:dyDescent="0.3">
      <c r="C13" s="24"/>
    </row>
    <row r="14" spans="1:3" x14ac:dyDescent="0.3">
      <c r="A14" s="1"/>
      <c r="C14" s="24"/>
    </row>
    <row r="15" spans="1:3" x14ac:dyDescent="0.3">
      <c r="A15" s="1"/>
      <c r="C15" s="24"/>
    </row>
    <row r="16" spans="1:3" x14ac:dyDescent="0.3">
      <c r="C16" s="24"/>
    </row>
    <row r="17" spans="1:3" x14ac:dyDescent="0.3">
      <c r="A17" s="1"/>
      <c r="C17" s="24"/>
    </row>
    <row r="18" spans="1:3" x14ac:dyDescent="0.3">
      <c r="A18" s="1"/>
      <c r="C18" s="24"/>
    </row>
    <row r="19" spans="1:3" x14ac:dyDescent="0.3">
      <c r="A19" s="1"/>
      <c r="C19" s="24"/>
    </row>
    <row r="20" spans="1:3" x14ac:dyDescent="0.3">
      <c r="A20" s="1"/>
      <c r="C20" s="24"/>
    </row>
    <row r="21" spans="1:3" x14ac:dyDescent="0.3">
      <c r="A21" s="1"/>
      <c r="C21" s="24"/>
    </row>
    <row r="22" spans="1:3" x14ac:dyDescent="0.3">
      <c r="A22" s="1"/>
      <c r="C22" s="24"/>
    </row>
    <row r="23" spans="1:3" x14ac:dyDescent="0.3">
      <c r="C23" s="24"/>
    </row>
    <row r="24" spans="1:3" x14ac:dyDescent="0.3">
      <c r="A24" s="1"/>
      <c r="C24" s="24"/>
    </row>
    <row r="25" spans="1:3" x14ac:dyDescent="0.3">
      <c r="C25" s="24"/>
    </row>
    <row r="26" spans="1:3" x14ac:dyDescent="0.3">
      <c r="C26" s="24"/>
    </row>
    <row r="27" spans="1:3" x14ac:dyDescent="0.3">
      <c r="C27" s="24"/>
    </row>
    <row r="28" spans="1:3" x14ac:dyDescent="0.3">
      <c r="C28" s="24"/>
    </row>
    <row r="29" spans="1:3" x14ac:dyDescent="0.3">
      <c r="C29" s="24"/>
    </row>
    <row r="30" spans="1:3" x14ac:dyDescent="0.3">
      <c r="C30" s="24"/>
    </row>
    <row r="31" spans="1:3" x14ac:dyDescent="0.3">
      <c r="C31" s="24"/>
    </row>
    <row r="32" spans="1:3" x14ac:dyDescent="0.3">
      <c r="C32" s="24"/>
    </row>
    <row r="33" spans="3:3" x14ac:dyDescent="0.3">
      <c r="C33" s="24"/>
    </row>
    <row r="34" spans="3:3" x14ac:dyDescent="0.3">
      <c r="C34" s="24"/>
    </row>
    <row r="35" spans="3:3" x14ac:dyDescent="0.3">
      <c r="C35" s="24"/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03EA-D04A-41A3-B934-AB34D6847086}">
  <sheetPr codeName="Tabelle7"/>
  <dimension ref="A1:C19"/>
  <sheetViews>
    <sheetView workbookViewId="0">
      <selection activeCell="E9" sqref="E9"/>
    </sheetView>
  </sheetViews>
  <sheetFormatPr baseColWidth="10" defaultRowHeight="14.4" x14ac:dyDescent="0.3"/>
  <cols>
    <col min="1" max="1" width="12.6640625" customWidth="1"/>
    <col min="2" max="2" width="22.109375" customWidth="1"/>
    <col min="3" max="3" width="23.109375" customWidth="1"/>
  </cols>
  <sheetData>
    <row r="1" spans="1:3" x14ac:dyDescent="0.3">
      <c r="A1" s="18" t="s">
        <v>90</v>
      </c>
      <c r="B1" s="21">
        <f>KALENDER_JAHR</f>
        <v>2021</v>
      </c>
    </row>
    <row r="2" spans="1:3" x14ac:dyDescent="0.3">
      <c r="A2" s="2"/>
      <c r="B2" s="21"/>
    </row>
    <row r="3" spans="1:3" x14ac:dyDescent="0.3">
      <c r="A3" s="1" t="s">
        <v>67</v>
      </c>
      <c r="B3" t="s">
        <v>89</v>
      </c>
      <c r="C3" t="s">
        <v>80</v>
      </c>
    </row>
    <row r="4" spans="1:3" x14ac:dyDescent="0.3">
      <c r="A4" s="1">
        <f>DATE(B1,1,1)</f>
        <v>44197</v>
      </c>
      <c r="B4" t="s">
        <v>0</v>
      </c>
      <c r="C4" t="s">
        <v>54</v>
      </c>
    </row>
    <row r="5" spans="1:3" x14ac:dyDescent="0.3">
      <c r="A5" s="1">
        <f>DATE(B1,1,6)</f>
        <v>44202</v>
      </c>
      <c r="B5" t="s">
        <v>55</v>
      </c>
      <c r="C5" t="s">
        <v>54</v>
      </c>
    </row>
    <row r="6" spans="1:3" x14ac:dyDescent="0.3">
      <c r="A6" s="1">
        <f>OSTERN-2</f>
        <v>44288</v>
      </c>
      <c r="B6" t="s">
        <v>23</v>
      </c>
      <c r="C6" t="s">
        <v>56</v>
      </c>
    </row>
    <row r="7" spans="1:3" x14ac:dyDescent="0.3">
      <c r="A7" s="1">
        <f>DATE(B1,3,28)+MOD(24-MOD(B1,19)*10.63,29)-MOD(TRUNC(B1*5/4)+MOD(24-MOD(B1,19)*10.63,29)+1,7)</f>
        <v>44290</v>
      </c>
      <c r="B7" t="s">
        <v>24</v>
      </c>
      <c r="C7" t="s">
        <v>53</v>
      </c>
    </row>
    <row r="8" spans="1:3" x14ac:dyDescent="0.3">
      <c r="A8" s="1">
        <f>OSTERN+1</f>
        <v>44291</v>
      </c>
      <c r="B8" t="s">
        <v>25</v>
      </c>
      <c r="C8" t="s">
        <v>57</v>
      </c>
    </row>
    <row r="9" spans="1:3" x14ac:dyDescent="0.3">
      <c r="A9" s="1">
        <f>DATE(B1,5,1)</f>
        <v>44317</v>
      </c>
      <c r="B9" t="s">
        <v>22</v>
      </c>
      <c r="C9" t="s">
        <v>54</v>
      </c>
    </row>
    <row r="10" spans="1:3" x14ac:dyDescent="0.3">
      <c r="A10" s="1">
        <f>OSTERN+39</f>
        <v>44329</v>
      </c>
      <c r="B10" t="s">
        <v>27</v>
      </c>
      <c r="C10" t="s">
        <v>58</v>
      </c>
    </row>
    <row r="11" spans="1:3" x14ac:dyDescent="0.3">
      <c r="A11" s="1">
        <f>OSTERN+49</f>
        <v>44339</v>
      </c>
      <c r="B11" t="s">
        <v>26</v>
      </c>
      <c r="C11" t="s">
        <v>59</v>
      </c>
    </row>
    <row r="12" spans="1:3" x14ac:dyDescent="0.3">
      <c r="A12" s="1">
        <f>OSTERN+50</f>
        <v>44340</v>
      </c>
      <c r="B12" t="s">
        <v>28</v>
      </c>
      <c r="C12" t="s">
        <v>60</v>
      </c>
    </row>
    <row r="13" spans="1:3" x14ac:dyDescent="0.3">
      <c r="A13" s="1">
        <f>OSTERN+60</f>
        <v>44350</v>
      </c>
      <c r="B13" t="s">
        <v>29</v>
      </c>
      <c r="C13" t="s">
        <v>61</v>
      </c>
    </row>
    <row r="14" spans="1:3" x14ac:dyDescent="0.3">
      <c r="A14" s="1">
        <f>DATE(B1,8,15)</f>
        <v>44423</v>
      </c>
      <c r="B14" t="s">
        <v>62</v>
      </c>
      <c r="C14" t="s">
        <v>54</v>
      </c>
    </row>
    <row r="15" spans="1:3" x14ac:dyDescent="0.3">
      <c r="A15" s="1">
        <f>DATE(B1,10,3)</f>
        <v>44472</v>
      </c>
      <c r="B15" t="s">
        <v>30</v>
      </c>
      <c r="C15" t="s">
        <v>54</v>
      </c>
    </row>
    <row r="16" spans="1:3" x14ac:dyDescent="0.3">
      <c r="A16" s="1">
        <f>DATE(B1,11,1)</f>
        <v>44501</v>
      </c>
      <c r="B16" t="s">
        <v>31</v>
      </c>
      <c r="C16" t="s">
        <v>54</v>
      </c>
    </row>
    <row r="17" spans="1:3" x14ac:dyDescent="0.3">
      <c r="A17" s="1">
        <f>DATE(B1,12,25)</f>
        <v>44555</v>
      </c>
      <c r="B17" t="s">
        <v>32</v>
      </c>
      <c r="C17" t="s">
        <v>54</v>
      </c>
    </row>
    <row r="18" spans="1:3" x14ac:dyDescent="0.3">
      <c r="A18" s="1">
        <f>DATE(B1,12,26)</f>
        <v>44556</v>
      </c>
      <c r="B18" t="s">
        <v>32</v>
      </c>
      <c r="C18" t="s">
        <v>54</v>
      </c>
    </row>
    <row r="19" spans="1:3" x14ac:dyDescent="0.3">
      <c r="A19" s="1">
        <f>DATE(B1,12,31)</f>
        <v>44561</v>
      </c>
      <c r="B19" t="s">
        <v>33</v>
      </c>
      <c r="C19" t="s">
        <v>54</v>
      </c>
    </row>
  </sheetData>
  <sheetProtection algorithmName="SHA-512" hashValue="mWi67Gap07X7GgtiSTZ3CHFHRTpOPsNEvJpY0zbBKmr3bemzQMKujf5P5qc8E7T7oTogTApv3YWibmDAm1nM7g==" saltValue="6zsyFMIJajjhUQYaQ8ka8Q==" spinCount="100000" sheet="1" objects="1" scenarios="1" selectLockedCells="1"/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8035-94E0-43EB-87C1-82427400A2A7}">
  <dimension ref="A1:C56"/>
  <sheetViews>
    <sheetView workbookViewId="0">
      <selection activeCell="G12" sqref="G12"/>
    </sheetView>
  </sheetViews>
  <sheetFormatPr baseColWidth="10" defaultRowHeight="14.4" x14ac:dyDescent="0.3"/>
  <cols>
    <col min="1" max="1" width="13.109375" customWidth="1"/>
    <col min="2" max="2" width="24.44140625" customWidth="1"/>
    <col min="3" max="3" width="23.21875" customWidth="1"/>
  </cols>
  <sheetData>
    <row r="1" spans="1:3" x14ac:dyDescent="0.3">
      <c r="A1" t="s">
        <v>90</v>
      </c>
      <c r="B1" s="21">
        <f>KALENDER_JAHR</f>
        <v>2021</v>
      </c>
    </row>
    <row r="3" spans="1:3" x14ac:dyDescent="0.3">
      <c r="A3" t="s">
        <v>67</v>
      </c>
      <c r="B3" t="s">
        <v>91</v>
      </c>
      <c r="C3" t="s">
        <v>80</v>
      </c>
    </row>
    <row r="4" spans="1:3" x14ac:dyDescent="0.3">
      <c r="A4" s="1">
        <f>DATE(B1,2,14)</f>
        <v>44241</v>
      </c>
      <c r="B4" t="s">
        <v>76</v>
      </c>
    </row>
    <row r="5" spans="1:3" x14ac:dyDescent="0.3">
      <c r="A5" s="1">
        <f>OSTERN-48</f>
        <v>44242</v>
      </c>
      <c r="B5" t="s">
        <v>75</v>
      </c>
    </row>
    <row r="6" spans="1:3" x14ac:dyDescent="0.3">
      <c r="A6" s="1">
        <f>OSTERN-47</f>
        <v>44243</v>
      </c>
      <c r="B6" t="s">
        <v>74</v>
      </c>
    </row>
    <row r="7" spans="1:3" x14ac:dyDescent="0.3">
      <c r="A7" s="1">
        <f>OSTERN-46</f>
        <v>44244</v>
      </c>
      <c r="B7" t="s">
        <v>70</v>
      </c>
    </row>
    <row r="8" spans="1:3" x14ac:dyDescent="0.3">
      <c r="A8" s="1">
        <f>DATE(B1,5,1)-WEEKDAY(DATE(B1,5,1),2)+14-(7*(DATE(B1,5,1)-WEEKDAY(DATE(B1,5,1),2)+14=ROUND((DAY(MINUTE(B1/38)/2+55)&amp;".4."&amp;B1)/7,)*7-6+49))</f>
        <v>44325</v>
      </c>
      <c r="B8" t="s">
        <v>86</v>
      </c>
    </row>
    <row r="9" spans="1:3" x14ac:dyDescent="0.3">
      <c r="A9" s="1">
        <f>DATE(B1,12,6)</f>
        <v>44536</v>
      </c>
      <c r="B9" t="s">
        <v>77</v>
      </c>
    </row>
    <row r="10" spans="1:3" x14ac:dyDescent="0.3">
      <c r="A10" s="1">
        <f>ADVENT_1-11</f>
        <v>44517</v>
      </c>
      <c r="B10" t="s">
        <v>88</v>
      </c>
    </row>
    <row r="11" spans="1:3" x14ac:dyDescent="0.3">
      <c r="A11" s="1">
        <f>ADVENT_1-7</f>
        <v>44521</v>
      </c>
      <c r="B11" t="s">
        <v>87</v>
      </c>
    </row>
    <row r="12" spans="1:3" x14ac:dyDescent="0.3">
      <c r="A12" s="1">
        <f>DATE($B$1,12,25)-WEEKDAY(DATE($B$1,12,25),2)-21</f>
        <v>44528</v>
      </c>
      <c r="B12" t="s">
        <v>71</v>
      </c>
    </row>
    <row r="13" spans="1:3" x14ac:dyDescent="0.3">
      <c r="A13" s="1">
        <f>ADVENT_1+7</f>
        <v>44535</v>
      </c>
      <c r="B13" t="s">
        <v>72</v>
      </c>
    </row>
    <row r="14" spans="1:3" x14ac:dyDescent="0.3">
      <c r="A14" s="1">
        <f>ADVENT_1+14</f>
        <v>44542</v>
      </c>
      <c r="B14" t="s">
        <v>73</v>
      </c>
    </row>
    <row r="15" spans="1:3" x14ac:dyDescent="0.3">
      <c r="A15" s="1">
        <f>ADVENT_1+21</f>
        <v>44549</v>
      </c>
      <c r="B15" t="s">
        <v>92</v>
      </c>
    </row>
    <row r="16" spans="1:3" x14ac:dyDescent="0.3">
      <c r="A16" s="1">
        <f>DATE(B1,4,0)-WEEKDAY(DATE(B1,4,0))+1</f>
        <v>44283</v>
      </c>
      <c r="B16" t="s">
        <v>84</v>
      </c>
    </row>
    <row r="17" spans="1:3" x14ac:dyDescent="0.3">
      <c r="A17" s="1">
        <f>DATE(B1,11,0)-WEEKDAY(DATE(B1,11,0))+1</f>
        <v>44500</v>
      </c>
      <c r="B17" t="s">
        <v>85</v>
      </c>
    </row>
    <row r="18" spans="1:3" x14ac:dyDescent="0.3">
      <c r="A18" s="23">
        <f>DATE(B1,3,20)</f>
        <v>44275</v>
      </c>
      <c r="B18" s="18" t="s">
        <v>78</v>
      </c>
      <c r="C18" s="18" t="s">
        <v>79</v>
      </c>
    </row>
    <row r="19" spans="1:3" x14ac:dyDescent="0.3">
      <c r="A19" s="1">
        <v>44002</v>
      </c>
      <c r="B19" t="s">
        <v>81</v>
      </c>
    </row>
    <row r="20" spans="1:3" x14ac:dyDescent="0.3">
      <c r="A20" s="1">
        <v>44368</v>
      </c>
      <c r="B20" t="s">
        <v>81</v>
      </c>
    </row>
    <row r="21" spans="1:3" x14ac:dyDescent="0.3">
      <c r="A21" s="1">
        <v>44733</v>
      </c>
      <c r="B21" t="s">
        <v>81</v>
      </c>
    </row>
    <row r="22" spans="1:3" x14ac:dyDescent="0.3">
      <c r="A22" s="1">
        <v>45098</v>
      </c>
      <c r="B22" t="s">
        <v>81</v>
      </c>
    </row>
    <row r="23" spans="1:3" x14ac:dyDescent="0.3">
      <c r="A23" s="1">
        <v>45463</v>
      </c>
      <c r="B23" t="s">
        <v>81</v>
      </c>
    </row>
    <row r="24" spans="1:3" x14ac:dyDescent="0.3">
      <c r="A24" s="1">
        <v>45829</v>
      </c>
      <c r="B24" t="s">
        <v>81</v>
      </c>
    </row>
    <row r="25" spans="1:3" x14ac:dyDescent="0.3">
      <c r="A25" s="1">
        <v>46194</v>
      </c>
      <c r="B25" t="s">
        <v>81</v>
      </c>
    </row>
    <row r="26" spans="1:3" x14ac:dyDescent="0.3">
      <c r="A26" s="1">
        <v>46559</v>
      </c>
      <c r="B26" t="s">
        <v>81</v>
      </c>
    </row>
    <row r="27" spans="1:3" x14ac:dyDescent="0.3">
      <c r="A27" s="1">
        <v>46924</v>
      </c>
      <c r="B27" t="s">
        <v>81</v>
      </c>
    </row>
    <row r="28" spans="1:3" x14ac:dyDescent="0.3">
      <c r="A28" s="1">
        <v>47290</v>
      </c>
      <c r="B28" t="s">
        <v>81</v>
      </c>
    </row>
    <row r="29" spans="1:3" x14ac:dyDescent="0.3">
      <c r="A29" s="1">
        <v>47655</v>
      </c>
      <c r="B29" t="s">
        <v>81</v>
      </c>
    </row>
    <row r="30" spans="1:3" x14ac:dyDescent="0.3">
      <c r="A30" s="1">
        <v>44096</v>
      </c>
      <c r="B30" t="s">
        <v>82</v>
      </c>
    </row>
    <row r="31" spans="1:3" x14ac:dyDescent="0.3">
      <c r="A31" s="1">
        <v>44461</v>
      </c>
      <c r="B31" t="s">
        <v>82</v>
      </c>
    </row>
    <row r="32" spans="1:3" x14ac:dyDescent="0.3">
      <c r="A32" s="1">
        <v>44827</v>
      </c>
      <c r="B32" t="s">
        <v>82</v>
      </c>
    </row>
    <row r="33" spans="1:2" x14ac:dyDescent="0.3">
      <c r="A33" s="1">
        <v>45192</v>
      </c>
      <c r="B33" t="s">
        <v>82</v>
      </c>
    </row>
    <row r="34" spans="1:2" x14ac:dyDescent="0.3">
      <c r="A34" s="1">
        <v>45557</v>
      </c>
      <c r="B34" t="s">
        <v>82</v>
      </c>
    </row>
    <row r="35" spans="1:2" x14ac:dyDescent="0.3">
      <c r="A35" s="1">
        <v>45922</v>
      </c>
      <c r="B35" t="s">
        <v>82</v>
      </c>
    </row>
    <row r="36" spans="1:2" x14ac:dyDescent="0.3">
      <c r="A36" s="1">
        <v>46288</v>
      </c>
      <c r="B36" t="s">
        <v>82</v>
      </c>
    </row>
    <row r="37" spans="1:2" x14ac:dyDescent="0.3">
      <c r="A37" s="1">
        <v>46653</v>
      </c>
      <c r="B37" t="s">
        <v>82</v>
      </c>
    </row>
    <row r="38" spans="1:2" x14ac:dyDescent="0.3">
      <c r="A38" s="1">
        <v>47018</v>
      </c>
      <c r="B38" t="s">
        <v>82</v>
      </c>
    </row>
    <row r="39" spans="1:2" x14ac:dyDescent="0.3">
      <c r="A39" s="1">
        <v>47383</v>
      </c>
      <c r="B39" t="s">
        <v>82</v>
      </c>
    </row>
    <row r="40" spans="1:2" x14ac:dyDescent="0.3">
      <c r="A40" s="1">
        <v>47749</v>
      </c>
      <c r="B40" t="s">
        <v>82</v>
      </c>
    </row>
    <row r="41" spans="1:2" x14ac:dyDescent="0.3">
      <c r="A41" s="1">
        <v>44186</v>
      </c>
      <c r="B41" t="s">
        <v>83</v>
      </c>
    </row>
    <row r="42" spans="1:2" x14ac:dyDescent="0.3">
      <c r="A42" s="1">
        <v>44551</v>
      </c>
      <c r="B42" t="s">
        <v>83</v>
      </c>
    </row>
    <row r="43" spans="1:2" x14ac:dyDescent="0.3">
      <c r="A43" s="1">
        <v>44916</v>
      </c>
      <c r="B43" t="s">
        <v>83</v>
      </c>
    </row>
    <row r="44" spans="1:2" x14ac:dyDescent="0.3">
      <c r="A44" s="1">
        <v>45282</v>
      </c>
      <c r="B44" t="s">
        <v>83</v>
      </c>
    </row>
    <row r="45" spans="1:2" x14ac:dyDescent="0.3">
      <c r="A45" s="1">
        <v>45647</v>
      </c>
      <c r="B45" t="s">
        <v>83</v>
      </c>
    </row>
    <row r="46" spans="1:2" x14ac:dyDescent="0.3">
      <c r="A46" s="1">
        <v>46012</v>
      </c>
      <c r="B46" t="s">
        <v>83</v>
      </c>
    </row>
    <row r="47" spans="1:2" x14ac:dyDescent="0.3">
      <c r="A47" s="1">
        <v>46377</v>
      </c>
      <c r="B47" t="s">
        <v>83</v>
      </c>
    </row>
    <row r="48" spans="1:2" x14ac:dyDescent="0.3">
      <c r="A48" s="1">
        <v>46743</v>
      </c>
      <c r="B48" t="s">
        <v>83</v>
      </c>
    </row>
    <row r="49" spans="1:2" x14ac:dyDescent="0.3">
      <c r="A49" s="1">
        <v>47108</v>
      </c>
      <c r="B49" t="s">
        <v>83</v>
      </c>
    </row>
    <row r="50" spans="1:2" x14ac:dyDescent="0.3">
      <c r="A50" s="1">
        <v>47473</v>
      </c>
      <c r="B50" t="s">
        <v>83</v>
      </c>
    </row>
    <row r="51" spans="1:2" x14ac:dyDescent="0.3">
      <c r="A51" s="1">
        <v>47838</v>
      </c>
      <c r="B51" t="s">
        <v>83</v>
      </c>
    </row>
    <row r="52" spans="1:2" x14ac:dyDescent="0.3">
      <c r="A52" s="1"/>
    </row>
    <row r="53" spans="1:2" x14ac:dyDescent="0.3">
      <c r="A53" s="1"/>
    </row>
    <row r="54" spans="1:2" x14ac:dyDescent="0.3">
      <c r="A54" s="1"/>
    </row>
    <row r="55" spans="1:2" x14ac:dyDescent="0.3">
      <c r="A55" s="1"/>
    </row>
    <row r="56" spans="1:2" x14ac:dyDescent="0.3">
      <c r="A56" s="1"/>
    </row>
  </sheetData>
  <sheetProtection algorithmName="SHA-512" hashValue="UsIAKqlW9AHmHNFsej4B8DwekR6QPvV3zO0KV13LMvk6xDgopMqLgnBHb+992xI4hSfn7lblpKCr3IJqRlBhDw==" saltValue="6gX86r1aslAjOaCZgXyt+w==" spinCount="100000" sheet="1" objects="1" scenarios="1"/>
  <conditionalFormatting sqref="A4:B17">
    <cfRule type="colorScale" priority="68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1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19546-0DB8-4906-9C7B-6B4BB4362AF6}">
  <sheetPr codeName="Tabelle8"/>
  <dimension ref="A1:B185"/>
  <sheetViews>
    <sheetView topLeftCell="A94" workbookViewId="0">
      <selection activeCell="F10" sqref="F10"/>
    </sheetView>
  </sheetViews>
  <sheetFormatPr baseColWidth="10" defaultRowHeight="14.4" x14ac:dyDescent="0.3"/>
  <sheetData>
    <row r="1" spans="1:2" x14ac:dyDescent="0.3">
      <c r="A1" t="s">
        <v>67</v>
      </c>
    </row>
    <row r="2" spans="1:2" x14ac:dyDescent="0.3">
      <c r="A2" s="1">
        <v>44197</v>
      </c>
      <c r="B2">
        <v>2021</v>
      </c>
    </row>
    <row r="3" spans="1:2" x14ac:dyDescent="0.3">
      <c r="A3" s="1">
        <v>44198</v>
      </c>
    </row>
    <row r="4" spans="1:2" x14ac:dyDescent="0.3">
      <c r="A4" s="1">
        <v>44199</v>
      </c>
    </row>
    <row r="5" spans="1:2" x14ac:dyDescent="0.3">
      <c r="A5" s="1">
        <v>44200</v>
      </c>
    </row>
    <row r="6" spans="1:2" x14ac:dyDescent="0.3">
      <c r="A6" s="1">
        <v>44201</v>
      </c>
    </row>
    <row r="7" spans="1:2" x14ac:dyDescent="0.3">
      <c r="A7" s="1">
        <v>44202</v>
      </c>
    </row>
    <row r="8" spans="1:2" x14ac:dyDescent="0.3">
      <c r="A8" s="1">
        <v>44203</v>
      </c>
    </row>
    <row r="9" spans="1:2" x14ac:dyDescent="0.3">
      <c r="A9" s="1">
        <v>44204</v>
      </c>
    </row>
    <row r="10" spans="1:2" x14ac:dyDescent="0.3">
      <c r="A10" s="1">
        <v>44242</v>
      </c>
    </row>
    <row r="11" spans="1:2" x14ac:dyDescent="0.3">
      <c r="A11" s="1">
        <v>44243</v>
      </c>
    </row>
    <row r="12" spans="1:2" x14ac:dyDescent="0.3">
      <c r="A12" s="1">
        <v>44244</v>
      </c>
    </row>
    <row r="13" spans="1:2" x14ac:dyDescent="0.3">
      <c r="A13" s="1">
        <v>44245</v>
      </c>
    </row>
    <row r="14" spans="1:2" x14ac:dyDescent="0.3">
      <c r="A14" s="1">
        <v>44246</v>
      </c>
    </row>
    <row r="15" spans="1:2" x14ac:dyDescent="0.3">
      <c r="A15" s="1">
        <v>44284</v>
      </c>
    </row>
    <row r="16" spans="1:2" x14ac:dyDescent="0.3">
      <c r="A16" s="1">
        <v>44285</v>
      </c>
    </row>
    <row r="17" spans="1:1" x14ac:dyDescent="0.3">
      <c r="A17" s="1">
        <v>44286</v>
      </c>
    </row>
    <row r="18" spans="1:1" x14ac:dyDescent="0.3">
      <c r="A18" s="1">
        <v>44287</v>
      </c>
    </row>
    <row r="19" spans="1:1" x14ac:dyDescent="0.3">
      <c r="A19" s="1">
        <v>44288</v>
      </c>
    </row>
    <row r="20" spans="1:1" x14ac:dyDescent="0.3">
      <c r="A20" s="1">
        <v>44289</v>
      </c>
    </row>
    <row r="21" spans="1:1" x14ac:dyDescent="0.3">
      <c r="A21" s="1">
        <v>44290</v>
      </c>
    </row>
    <row r="22" spans="1:1" x14ac:dyDescent="0.3">
      <c r="A22" s="1">
        <v>44291</v>
      </c>
    </row>
    <row r="23" spans="1:1" x14ac:dyDescent="0.3">
      <c r="A23" s="1">
        <v>44292</v>
      </c>
    </row>
    <row r="24" spans="1:1" x14ac:dyDescent="0.3">
      <c r="A24" s="1">
        <v>44293</v>
      </c>
    </row>
    <row r="25" spans="1:1" x14ac:dyDescent="0.3">
      <c r="A25" s="1">
        <v>44294</v>
      </c>
    </row>
    <row r="26" spans="1:1" x14ac:dyDescent="0.3">
      <c r="A26" s="1">
        <v>44295</v>
      </c>
    </row>
    <row r="27" spans="1:1" x14ac:dyDescent="0.3">
      <c r="A27" s="1">
        <v>44341</v>
      </c>
    </row>
    <row r="28" spans="1:1" x14ac:dyDescent="0.3">
      <c r="A28" s="1">
        <v>44342</v>
      </c>
    </row>
    <row r="29" spans="1:1" x14ac:dyDescent="0.3">
      <c r="A29" s="1">
        <v>44343</v>
      </c>
    </row>
    <row r="30" spans="1:1" x14ac:dyDescent="0.3">
      <c r="A30" s="1">
        <v>44344</v>
      </c>
    </row>
    <row r="31" spans="1:1" x14ac:dyDescent="0.3">
      <c r="A31" s="1">
        <v>44345</v>
      </c>
    </row>
    <row r="32" spans="1:1" x14ac:dyDescent="0.3">
      <c r="A32" s="1">
        <v>44346</v>
      </c>
    </row>
    <row r="33" spans="1:1" x14ac:dyDescent="0.3">
      <c r="A33" s="1">
        <v>44347</v>
      </c>
    </row>
    <row r="34" spans="1:1" x14ac:dyDescent="0.3">
      <c r="A34" s="1">
        <v>44348</v>
      </c>
    </row>
    <row r="35" spans="1:1" x14ac:dyDescent="0.3">
      <c r="A35" s="1">
        <v>44349</v>
      </c>
    </row>
    <row r="36" spans="1:1" x14ac:dyDescent="0.3">
      <c r="A36" s="1">
        <v>44350</v>
      </c>
    </row>
    <row r="37" spans="1:1" x14ac:dyDescent="0.3">
      <c r="A37" s="1">
        <v>44351</v>
      </c>
    </row>
    <row r="38" spans="1:1" x14ac:dyDescent="0.3">
      <c r="A38" s="1">
        <v>44407</v>
      </c>
    </row>
    <row r="39" spans="1:1" x14ac:dyDescent="0.3">
      <c r="A39" s="1">
        <v>44408</v>
      </c>
    </row>
    <row r="40" spans="1:1" x14ac:dyDescent="0.3">
      <c r="A40" s="1">
        <v>44409</v>
      </c>
    </row>
    <row r="41" spans="1:1" x14ac:dyDescent="0.3">
      <c r="A41" s="1">
        <v>44410</v>
      </c>
    </row>
    <row r="42" spans="1:1" x14ac:dyDescent="0.3">
      <c r="A42" s="1">
        <v>44411</v>
      </c>
    </row>
    <row r="43" spans="1:1" x14ac:dyDescent="0.3">
      <c r="A43" s="1">
        <v>44412</v>
      </c>
    </row>
    <row r="44" spans="1:1" x14ac:dyDescent="0.3">
      <c r="A44" s="1">
        <v>44413</v>
      </c>
    </row>
    <row r="45" spans="1:1" x14ac:dyDescent="0.3">
      <c r="A45" s="1">
        <v>44414</v>
      </c>
    </row>
    <row r="46" spans="1:1" x14ac:dyDescent="0.3">
      <c r="A46" s="1">
        <v>44415</v>
      </c>
    </row>
    <row r="47" spans="1:1" x14ac:dyDescent="0.3">
      <c r="A47" s="1">
        <v>44416</v>
      </c>
    </row>
    <row r="48" spans="1:1" x14ac:dyDescent="0.3">
      <c r="A48" s="1">
        <v>44417</v>
      </c>
    </row>
    <row r="49" spans="1:1" x14ac:dyDescent="0.3">
      <c r="A49" s="1">
        <v>44418</v>
      </c>
    </row>
    <row r="50" spans="1:1" x14ac:dyDescent="0.3">
      <c r="A50" s="1">
        <v>44419</v>
      </c>
    </row>
    <row r="51" spans="1:1" x14ac:dyDescent="0.3">
      <c r="A51" s="1">
        <v>44420</v>
      </c>
    </row>
    <row r="52" spans="1:1" x14ac:dyDescent="0.3">
      <c r="A52" s="1">
        <v>44421</v>
      </c>
    </row>
    <row r="53" spans="1:1" x14ac:dyDescent="0.3">
      <c r="A53" s="1">
        <v>44422</v>
      </c>
    </row>
    <row r="54" spans="1:1" x14ac:dyDescent="0.3">
      <c r="A54" s="1">
        <v>44423</v>
      </c>
    </row>
    <row r="55" spans="1:1" x14ac:dyDescent="0.3">
      <c r="A55" s="1">
        <v>44424</v>
      </c>
    </row>
    <row r="56" spans="1:1" x14ac:dyDescent="0.3">
      <c r="A56" s="1">
        <v>44425</v>
      </c>
    </row>
    <row r="57" spans="1:1" x14ac:dyDescent="0.3">
      <c r="A57" s="1">
        <v>44426</v>
      </c>
    </row>
    <row r="58" spans="1:1" x14ac:dyDescent="0.3">
      <c r="A58" s="1">
        <v>44427</v>
      </c>
    </row>
    <row r="59" spans="1:1" x14ac:dyDescent="0.3">
      <c r="A59" s="1">
        <v>44428</v>
      </c>
    </row>
    <row r="60" spans="1:1" x14ac:dyDescent="0.3">
      <c r="A60" s="1">
        <v>44429</v>
      </c>
    </row>
    <row r="61" spans="1:1" x14ac:dyDescent="0.3">
      <c r="A61" s="1">
        <v>44430</v>
      </c>
    </row>
    <row r="62" spans="1:1" x14ac:dyDescent="0.3">
      <c r="A62" s="1">
        <v>44431</v>
      </c>
    </row>
    <row r="63" spans="1:1" x14ac:dyDescent="0.3">
      <c r="A63" s="1">
        <v>44432</v>
      </c>
    </row>
    <row r="64" spans="1:1" x14ac:dyDescent="0.3">
      <c r="A64" s="1">
        <v>44433</v>
      </c>
    </row>
    <row r="65" spans="1:1" x14ac:dyDescent="0.3">
      <c r="A65" s="1">
        <v>44434</v>
      </c>
    </row>
    <row r="66" spans="1:1" x14ac:dyDescent="0.3">
      <c r="A66" s="1">
        <v>44435</v>
      </c>
    </row>
    <row r="67" spans="1:1" x14ac:dyDescent="0.3">
      <c r="A67" s="1">
        <v>44436</v>
      </c>
    </row>
    <row r="68" spans="1:1" x14ac:dyDescent="0.3">
      <c r="A68" s="1">
        <v>44437</v>
      </c>
    </row>
    <row r="69" spans="1:1" x14ac:dyDescent="0.3">
      <c r="A69" s="1">
        <v>44438</v>
      </c>
    </row>
    <row r="70" spans="1:1" x14ac:dyDescent="0.3">
      <c r="A70" s="1">
        <v>44439</v>
      </c>
    </row>
    <row r="71" spans="1:1" x14ac:dyDescent="0.3">
      <c r="A71" s="1">
        <v>44440</v>
      </c>
    </row>
    <row r="72" spans="1:1" x14ac:dyDescent="0.3">
      <c r="A72" s="1">
        <v>44441</v>
      </c>
    </row>
    <row r="73" spans="1:1" x14ac:dyDescent="0.3">
      <c r="A73" s="1">
        <v>44442</v>
      </c>
    </row>
    <row r="74" spans="1:1" x14ac:dyDescent="0.3">
      <c r="A74" s="1">
        <v>44443</v>
      </c>
    </row>
    <row r="75" spans="1:1" x14ac:dyDescent="0.3">
      <c r="A75" s="1">
        <v>44444</v>
      </c>
    </row>
    <row r="76" spans="1:1" x14ac:dyDescent="0.3">
      <c r="A76" s="1">
        <v>44445</v>
      </c>
    </row>
    <row r="77" spans="1:1" x14ac:dyDescent="0.3">
      <c r="A77" s="1">
        <v>44446</v>
      </c>
    </row>
    <row r="78" spans="1:1" x14ac:dyDescent="0.3">
      <c r="A78" s="1">
        <v>44447</v>
      </c>
    </row>
    <row r="79" spans="1:1" x14ac:dyDescent="0.3">
      <c r="A79" s="1">
        <v>44448</v>
      </c>
    </row>
    <row r="80" spans="1:1" x14ac:dyDescent="0.3">
      <c r="A80" s="1">
        <v>44449</v>
      </c>
    </row>
    <row r="81" spans="1:1" x14ac:dyDescent="0.3">
      <c r="A81" s="1">
        <v>44450</v>
      </c>
    </row>
    <row r="82" spans="1:1" x14ac:dyDescent="0.3">
      <c r="A82" s="1">
        <v>44451</v>
      </c>
    </row>
    <row r="83" spans="1:1" x14ac:dyDescent="0.3">
      <c r="A83" s="1">
        <v>44452</v>
      </c>
    </row>
    <row r="84" spans="1:1" x14ac:dyDescent="0.3">
      <c r="A84" s="1">
        <v>44502</v>
      </c>
    </row>
    <row r="85" spans="1:1" x14ac:dyDescent="0.3">
      <c r="A85" s="1">
        <v>44503</v>
      </c>
    </row>
    <row r="86" spans="1:1" x14ac:dyDescent="0.3">
      <c r="A86" s="1">
        <v>44504</v>
      </c>
    </row>
    <row r="87" spans="1:1" x14ac:dyDescent="0.3">
      <c r="A87" s="1">
        <v>44505</v>
      </c>
    </row>
    <row r="88" spans="1:1" x14ac:dyDescent="0.3">
      <c r="A88" s="1">
        <v>44517</v>
      </c>
    </row>
    <row r="89" spans="1:1" x14ac:dyDescent="0.3">
      <c r="A89" s="1">
        <v>44554</v>
      </c>
    </row>
    <row r="90" spans="1:1" x14ac:dyDescent="0.3">
      <c r="A90" s="1">
        <v>44555</v>
      </c>
    </row>
    <row r="91" spans="1:1" x14ac:dyDescent="0.3">
      <c r="A91" s="1">
        <v>44556</v>
      </c>
    </row>
    <row r="92" spans="1:1" x14ac:dyDescent="0.3">
      <c r="A92" s="1">
        <v>44557</v>
      </c>
    </row>
    <row r="93" spans="1:1" x14ac:dyDescent="0.3">
      <c r="A93" s="1">
        <v>44558</v>
      </c>
    </row>
    <row r="94" spans="1:1" x14ac:dyDescent="0.3">
      <c r="A94" s="1">
        <v>44559</v>
      </c>
    </row>
    <row r="95" spans="1:1" x14ac:dyDescent="0.3">
      <c r="A95" s="1">
        <v>44560</v>
      </c>
    </row>
    <row r="96" spans="1:1" x14ac:dyDescent="0.3">
      <c r="A96" s="1">
        <v>44561</v>
      </c>
    </row>
    <row r="97" spans="1:2" x14ac:dyDescent="0.3">
      <c r="B97">
        <v>2022</v>
      </c>
    </row>
    <row r="98" spans="1:2" x14ac:dyDescent="0.3">
      <c r="A98" s="1">
        <v>44564</v>
      </c>
    </row>
    <row r="99" spans="1:2" x14ac:dyDescent="0.3">
      <c r="A99" s="1">
        <v>44565</v>
      </c>
    </row>
    <row r="100" spans="1:2" x14ac:dyDescent="0.3">
      <c r="A100" s="1">
        <v>44566</v>
      </c>
    </row>
    <row r="101" spans="1:2" x14ac:dyDescent="0.3">
      <c r="A101" s="1">
        <v>44567</v>
      </c>
    </row>
    <row r="102" spans="1:2" x14ac:dyDescent="0.3">
      <c r="A102" s="1">
        <v>44568</v>
      </c>
    </row>
    <row r="103" spans="1:2" x14ac:dyDescent="0.3">
      <c r="A103" s="1">
        <v>44620</v>
      </c>
    </row>
    <row r="104" spans="1:2" x14ac:dyDescent="0.3">
      <c r="A104" s="1">
        <v>44621</v>
      </c>
    </row>
    <row r="105" spans="1:2" x14ac:dyDescent="0.3">
      <c r="A105" s="1">
        <v>44622</v>
      </c>
    </row>
    <row r="106" spans="1:2" x14ac:dyDescent="0.3">
      <c r="A106" s="1">
        <v>44623</v>
      </c>
    </row>
    <row r="107" spans="1:2" x14ac:dyDescent="0.3">
      <c r="A107" s="1">
        <v>44624</v>
      </c>
    </row>
    <row r="108" spans="1:2" x14ac:dyDescent="0.3">
      <c r="A108" s="1">
        <v>44662</v>
      </c>
    </row>
    <row r="109" spans="1:2" x14ac:dyDescent="0.3">
      <c r="A109" s="1">
        <v>44663</v>
      </c>
    </row>
    <row r="110" spans="1:2" x14ac:dyDescent="0.3">
      <c r="A110" s="1">
        <v>44664</v>
      </c>
    </row>
    <row r="111" spans="1:2" x14ac:dyDescent="0.3">
      <c r="A111" s="1">
        <v>44665</v>
      </c>
    </row>
    <row r="112" spans="1:2" x14ac:dyDescent="0.3">
      <c r="A112" s="1">
        <v>44666</v>
      </c>
    </row>
    <row r="113" spans="1:1" x14ac:dyDescent="0.3">
      <c r="A113" s="1">
        <v>44667</v>
      </c>
    </row>
    <row r="114" spans="1:1" x14ac:dyDescent="0.3">
      <c r="A114" s="1">
        <v>44668</v>
      </c>
    </row>
    <row r="115" spans="1:1" x14ac:dyDescent="0.3">
      <c r="A115" s="1">
        <v>44669</v>
      </c>
    </row>
    <row r="116" spans="1:1" x14ac:dyDescent="0.3">
      <c r="A116" s="1">
        <v>44670</v>
      </c>
    </row>
    <row r="117" spans="1:1" x14ac:dyDescent="0.3">
      <c r="A117" s="1">
        <v>44671</v>
      </c>
    </row>
    <row r="118" spans="1:1" x14ac:dyDescent="0.3">
      <c r="A118" s="1">
        <v>44672</v>
      </c>
    </row>
    <row r="119" spans="1:1" x14ac:dyDescent="0.3">
      <c r="A119" s="1">
        <v>44673</v>
      </c>
    </row>
    <row r="120" spans="1:1" x14ac:dyDescent="0.3">
      <c r="A120" s="1">
        <v>44718</v>
      </c>
    </row>
    <row r="121" spans="1:1" x14ac:dyDescent="0.3">
      <c r="A121" s="1">
        <v>44719</v>
      </c>
    </row>
    <row r="122" spans="1:1" x14ac:dyDescent="0.3">
      <c r="A122" s="1">
        <v>44720</v>
      </c>
    </row>
    <row r="123" spans="1:1" x14ac:dyDescent="0.3">
      <c r="A123" s="1">
        <v>44721</v>
      </c>
    </row>
    <row r="124" spans="1:1" x14ac:dyDescent="0.3">
      <c r="A124" s="1">
        <v>44722</v>
      </c>
    </row>
    <row r="125" spans="1:1" x14ac:dyDescent="0.3">
      <c r="A125" s="1">
        <v>44723</v>
      </c>
    </row>
    <row r="126" spans="1:1" x14ac:dyDescent="0.3">
      <c r="A126" s="1">
        <v>44724</v>
      </c>
    </row>
    <row r="127" spans="1:1" x14ac:dyDescent="0.3">
      <c r="A127" s="1">
        <v>44725</v>
      </c>
    </row>
    <row r="128" spans="1:1" x14ac:dyDescent="0.3">
      <c r="A128" s="1">
        <v>44726</v>
      </c>
    </row>
    <row r="129" spans="1:1" x14ac:dyDescent="0.3">
      <c r="A129" s="1">
        <v>44727</v>
      </c>
    </row>
    <row r="130" spans="1:1" x14ac:dyDescent="0.3">
      <c r="A130" s="1">
        <v>44728</v>
      </c>
    </row>
    <row r="131" spans="1:1" x14ac:dyDescent="0.3">
      <c r="A131" s="1">
        <v>44729</v>
      </c>
    </row>
    <row r="132" spans="1:1" x14ac:dyDescent="0.3">
      <c r="A132" s="1">
        <v>44774</v>
      </c>
    </row>
    <row r="133" spans="1:1" x14ac:dyDescent="0.3">
      <c r="A133" s="1">
        <v>44775</v>
      </c>
    </row>
    <row r="134" spans="1:1" x14ac:dyDescent="0.3">
      <c r="A134" s="1">
        <v>44776</v>
      </c>
    </row>
    <row r="135" spans="1:1" x14ac:dyDescent="0.3">
      <c r="A135" s="1">
        <v>44777</v>
      </c>
    </row>
    <row r="136" spans="1:1" x14ac:dyDescent="0.3">
      <c r="A136" s="1">
        <v>44778</v>
      </c>
    </row>
    <row r="137" spans="1:1" x14ac:dyDescent="0.3">
      <c r="A137" s="1">
        <v>44779</v>
      </c>
    </row>
    <row r="138" spans="1:1" x14ac:dyDescent="0.3">
      <c r="A138" s="1">
        <v>44780</v>
      </c>
    </row>
    <row r="139" spans="1:1" x14ac:dyDescent="0.3">
      <c r="A139" s="1">
        <v>44781</v>
      </c>
    </row>
    <row r="140" spans="1:1" x14ac:dyDescent="0.3">
      <c r="A140" s="1">
        <v>44782</v>
      </c>
    </row>
    <row r="141" spans="1:1" x14ac:dyDescent="0.3">
      <c r="A141" s="1">
        <v>44783</v>
      </c>
    </row>
    <row r="142" spans="1:1" x14ac:dyDescent="0.3">
      <c r="A142" s="1">
        <v>44784</v>
      </c>
    </row>
    <row r="143" spans="1:1" x14ac:dyDescent="0.3">
      <c r="A143" s="1">
        <v>44785</v>
      </c>
    </row>
    <row r="144" spans="1:1" x14ac:dyDescent="0.3">
      <c r="A144" s="1">
        <v>44786</v>
      </c>
    </row>
    <row r="145" spans="1:1" x14ac:dyDescent="0.3">
      <c r="A145" s="1">
        <v>44787</v>
      </c>
    </row>
    <row r="146" spans="1:1" x14ac:dyDescent="0.3">
      <c r="A146" s="1">
        <v>44788</v>
      </c>
    </row>
    <row r="147" spans="1:1" x14ac:dyDescent="0.3">
      <c r="A147" s="1">
        <v>44789</v>
      </c>
    </row>
    <row r="148" spans="1:1" x14ac:dyDescent="0.3">
      <c r="A148" s="1">
        <v>44790</v>
      </c>
    </row>
    <row r="149" spans="1:1" x14ac:dyDescent="0.3">
      <c r="A149" s="1">
        <v>44791</v>
      </c>
    </row>
    <row r="150" spans="1:1" x14ac:dyDescent="0.3">
      <c r="A150" s="1">
        <v>44792</v>
      </c>
    </row>
    <row r="151" spans="1:1" x14ac:dyDescent="0.3">
      <c r="A151" s="1">
        <v>44793</v>
      </c>
    </row>
    <row r="152" spans="1:1" x14ac:dyDescent="0.3">
      <c r="A152" s="1">
        <v>44794</v>
      </c>
    </row>
    <row r="153" spans="1:1" x14ac:dyDescent="0.3">
      <c r="A153" s="1">
        <v>44795</v>
      </c>
    </row>
    <row r="154" spans="1:1" x14ac:dyDescent="0.3">
      <c r="A154" s="1">
        <v>44796</v>
      </c>
    </row>
    <row r="155" spans="1:1" x14ac:dyDescent="0.3">
      <c r="A155" s="1">
        <v>44797</v>
      </c>
    </row>
    <row r="156" spans="1:1" x14ac:dyDescent="0.3">
      <c r="A156" s="1">
        <v>44798</v>
      </c>
    </row>
    <row r="157" spans="1:1" x14ac:dyDescent="0.3">
      <c r="A157" s="1">
        <v>44799</v>
      </c>
    </row>
    <row r="158" spans="1:1" x14ac:dyDescent="0.3">
      <c r="A158" s="1">
        <v>44800</v>
      </c>
    </row>
    <row r="159" spans="1:1" x14ac:dyDescent="0.3">
      <c r="A159" s="1">
        <v>44801</v>
      </c>
    </row>
    <row r="160" spans="1:1" x14ac:dyDescent="0.3">
      <c r="A160" s="1">
        <v>44802</v>
      </c>
    </row>
    <row r="161" spans="1:1" x14ac:dyDescent="0.3">
      <c r="A161" s="1">
        <v>44803</v>
      </c>
    </row>
    <row r="162" spans="1:1" x14ac:dyDescent="0.3">
      <c r="A162" s="1">
        <v>44804</v>
      </c>
    </row>
    <row r="163" spans="1:1" x14ac:dyDescent="0.3">
      <c r="A163" s="1">
        <v>44805</v>
      </c>
    </row>
    <row r="164" spans="1:1" x14ac:dyDescent="0.3">
      <c r="A164" s="1">
        <v>44806</v>
      </c>
    </row>
    <row r="165" spans="1:1" x14ac:dyDescent="0.3">
      <c r="A165" s="1">
        <v>44807</v>
      </c>
    </row>
    <row r="166" spans="1:1" x14ac:dyDescent="0.3">
      <c r="A166" s="1">
        <v>44808</v>
      </c>
    </row>
    <row r="167" spans="1:1" x14ac:dyDescent="0.3">
      <c r="A167" s="1">
        <v>44809</v>
      </c>
    </row>
    <row r="168" spans="1:1" x14ac:dyDescent="0.3">
      <c r="A168" s="1">
        <v>44810</v>
      </c>
    </row>
    <row r="169" spans="1:1" x14ac:dyDescent="0.3">
      <c r="A169" s="1">
        <v>44811</v>
      </c>
    </row>
    <row r="170" spans="1:1" x14ac:dyDescent="0.3">
      <c r="A170" s="1">
        <v>44812</v>
      </c>
    </row>
    <row r="171" spans="1:1" x14ac:dyDescent="0.3">
      <c r="A171" s="1">
        <v>44813</v>
      </c>
    </row>
    <row r="172" spans="1:1" x14ac:dyDescent="0.3">
      <c r="A172" s="1">
        <v>44814</v>
      </c>
    </row>
    <row r="173" spans="1:1" x14ac:dyDescent="0.3">
      <c r="A173" s="1">
        <v>44815</v>
      </c>
    </row>
    <row r="174" spans="1:1" x14ac:dyDescent="0.3">
      <c r="A174" s="1">
        <v>44816</v>
      </c>
    </row>
    <row r="175" spans="1:1" x14ac:dyDescent="0.3">
      <c r="A175" s="1">
        <v>44865</v>
      </c>
    </row>
    <row r="176" spans="1:1" x14ac:dyDescent="0.3">
      <c r="A176" s="1">
        <v>44866</v>
      </c>
    </row>
    <row r="177" spans="1:1" x14ac:dyDescent="0.3">
      <c r="A177" s="1">
        <v>44867</v>
      </c>
    </row>
    <row r="178" spans="1:1" x14ac:dyDescent="0.3">
      <c r="A178" s="1">
        <v>44868</v>
      </c>
    </row>
    <row r="179" spans="1:1" x14ac:dyDescent="0.3">
      <c r="A179" s="1">
        <v>44869</v>
      </c>
    </row>
    <row r="180" spans="1:1" x14ac:dyDescent="0.3">
      <c r="A180" s="1">
        <v>44881</v>
      </c>
    </row>
    <row r="181" spans="1:1" x14ac:dyDescent="0.3">
      <c r="A181" s="1">
        <v>44921</v>
      </c>
    </row>
    <row r="182" spans="1:1" x14ac:dyDescent="0.3">
      <c r="A182" s="1">
        <v>44922</v>
      </c>
    </row>
    <row r="183" spans="1:1" x14ac:dyDescent="0.3">
      <c r="A183" s="1">
        <v>44923</v>
      </c>
    </row>
    <row r="184" spans="1:1" x14ac:dyDescent="0.3">
      <c r="A184" s="1">
        <v>44924</v>
      </c>
    </row>
    <row r="185" spans="1:1" x14ac:dyDescent="0.3">
      <c r="A185" s="1">
        <v>44925</v>
      </c>
    </row>
  </sheetData>
  <sheetProtection algorithmName="SHA-512" hashValue="PXUyDbDDvbsq0TxMJ43XtLgQmbJLP1PXxGhIMybNqP3bY8aiURaBBXEVbWuhhwyUH3A76TqhjPVBXhZ1Bjg39A==" saltValue="dudejoWcRgA9SKopURfQ0Q==" spinCount="100000" sheet="1" objects="1" scenarios="1" selectLockedCells="1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A D A A B Q S w M E F A A C A A g A d J D L U J l 3 6 Z 2 n A A A A + Q A A A B I A H A B D b 2 5 m a W c v U G F j a 2 F n Z S 5 4 b W w g o h g A K K A U A A A A A A A A A A A A A A A A A A A A A A A A A A A A h Y + 9 D o I w G E V f h X S n f 0 S j 5 K M M 6 i a J i Y l x J a V C I x R D i + X d H H w k X 0 E S R d 0 c 7 8 k Z z n 3 c 7 p A O T R 1 c V W d 1 a x L E M E W B M r I t t C k T 1 L t T u E C p g F 0 u z 3 m p g l E 2 N h 5 s k a D K u U t M i P c e + w i 3 X U k 4 p Y w c s + 1 e V q r J 0 U f W / + V Q G + t y I x U S c H j F C I 7 n D M / Y k m M W U Q Z k 4 p B p 8 3 X 4 m I w p k B 8 I q 7 5 2 f a d E o c L 1 B s g 0 g b x v i C d Q S w M E F A A C A A g A d J D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S Q y 1 D x 5 7 e d 5 w A A A E g B A A A T A B w A R m 9 y b X V s Y X M v U 2 V j d G l v b j E u b S C i G A A o o B Q A A A A A A A A A A A A A A A A A A A A A A A A A A A B t T 8 F K w 0 A Q v Q f y D 8 N 6 S W A J J O D F k F P S 9 l S x N J 6 M h z U Z 6 8 J m V n Y n 0 l L 6 N / 6 J P + b K o i I 4 l 5 n 3 5 v H m j c e R t S X Y x 1 7 W a Z I m / k U 5 n G C N G h 2 r A 0 I D B j l N I N R u Q W O + m N a / F Z 0 d l x m J s 7 U 2 W L S W O A C f i f Z m u P f o O s V q 2 K B T Z h r 6 1 f Z u + H E s + M g i l w 8 d G j 1 r R t e I W k h o r V l m 8 k 0 l Y U W j n T Q d m r K 6 D n C 3 W M Y 9 n w w 2 v 2 N x a w k f c x m T X Y n + 9 A o f 7 z S h I x E S 9 u o p a H q n y D 9 b N 0 f z o E G f x S / k + S w i W 4 b j H D b A e O S L h G + + + s N f 8 j T R 9 N + 1 + h N Q S w E C L Q A U A A I A C A B 0 k M t Q m X f p n a c A A A D 5 A A A A E g A A A A A A A A A A A A A A A A A A A A A A Q 2 9 u Z m l n L 1 B h Y 2 t h Z 2 U u e G 1 s U E s B A i 0 A F A A C A A g A d J D L U A / K 6 a u k A A A A 6 Q A A A B M A A A A A A A A A A A A A A A A A 8 w A A A F t D b 2 5 0 Z W 5 0 X 1 R 5 c G V z X S 5 4 b W x Q S w E C L Q A U A A I A C A B 0 k M t Q 8 e e 3 n e c A A A B I A Q A A E w A A A A A A A A A A A A A A A A D k A Q A A R m 9 y b X V s Y X M v U 2 V j d G l v b j E u b V B L B Q Y A A A A A A w A D A M I A A A A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P C A A A A A A A A C 0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G Z W l l c n R h Z 2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i 0 x M V Q x N j o w M D o x M S 4 z N j k 5 N z M 4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V p Z X J 0 Y W d l L 1 R 5 c C D D p G 5 k Z X J u L n t D b 2 x 1 b W 4 x L D B 9 J n F 1 b 3 Q 7 L C Z x d W 9 0 O 1 N l Y 3 R p b 2 4 x L 0 Z l a W V y d G F n Z S 9 U e X A g w 6 R u Z G V y b i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G Z W l l c n R h Z 2 U v V H l w I M O k b m R l c m 4 u e 0 N v b H V t b j E s M H 0 m c X V v d D s s J n F 1 b 3 Q 7 U 2 V j d G l v b j E v R m V p Z X J 0 Y W d l L 1 R 5 c C D D p G 5 k Z X J u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Z W l l c n R h Z 2 U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p Z X J 0 Y W d l L 1 R 5 c C U y M C V D M y V B N G 5 k Z X J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q a s 3 x 4 T 1 N A l q t n u 4 a S G R 4 A A A A A A g A A A A A A E G Y A A A A B A A A g A A A A l 9 X F 0 2 H 5 1 s A E j t V T Y y S j V X K 9 A d L A 4 4 S x u M w O N 0 R Q 2 7 w A A A A A D o A A A A A C A A A g A A A A k E c s 1 y e N C b / g D + x 1 s 7 i y W a a 6 s S c 3 g x w 4 s c S q m 7 e H w Y J Q A A A A z r / n d 2 + Q B 6 q E F p 3 F u J g v V m d j G / S P C L d c j c M s C R D A Z n O E j n X f o v G Y V 5 i T c A l N / o N M H A d v R g Y I j S E l P 3 7 v 3 5 1 f 8 Q X F 3 v k c 0 x L l M r k e 9 1 f r T c h A A A A A H P I o P u P I o N T y F e K s + i 7 6 k l B g r i W V w S v P 6 m w N W + p t q P U 8 o f Q t D T y X K z E Y d q q F D J v P F p 7 u z F r O Z M + R d E T P y P h 0 F w = = < / D a t a M a s h u p > 
</file>

<file path=customXml/itemProps1.xml><?xml version="1.0" encoding="utf-8"?>
<ds:datastoreItem xmlns:ds="http://schemas.openxmlformats.org/officeDocument/2006/customXml" ds:itemID="{2197A8C7-8326-4E5D-8215-072B3F89CE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</vt:i4>
      </vt:variant>
    </vt:vector>
  </HeadingPairs>
  <TitlesOfParts>
    <vt:vector size="14" baseType="lpstr">
      <vt:lpstr>Teamkalender</vt:lpstr>
      <vt:lpstr>MA1-rot</vt:lpstr>
      <vt:lpstr>MA2-orange</vt:lpstr>
      <vt:lpstr>MA3-grün</vt:lpstr>
      <vt:lpstr>MA4-blau</vt:lpstr>
      <vt:lpstr>Termine</vt:lpstr>
      <vt:lpstr>Feiertage</vt:lpstr>
      <vt:lpstr>BesondereTage</vt:lpstr>
      <vt:lpstr>Schulferien</vt:lpstr>
      <vt:lpstr>Info</vt:lpstr>
      <vt:lpstr>ADVENT_1</vt:lpstr>
      <vt:lpstr>KALENDER_JAHR</vt:lpstr>
      <vt:lpstr>OSTERN</vt:lpstr>
      <vt:lpstr>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Fahrnholz</dc:creator>
  <cp:lastModifiedBy>Gerald Fahrnholz</cp:lastModifiedBy>
  <dcterms:created xsi:type="dcterms:W3CDTF">2020-06-05T16:19:12Z</dcterms:created>
  <dcterms:modified xsi:type="dcterms:W3CDTF">2021-01-10T18:55:05Z</dcterms:modified>
</cp:coreProperties>
</file>